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an\Downloads\"/>
    </mc:Choice>
  </mc:AlternateContent>
  <xr:revisionPtr revIDLastSave="0" documentId="13_ncr:1_{605C0EC7-764B-4D40-8017-34AEF73CD103}" xr6:coauthVersionLast="34" xr6:coauthVersionMax="34" xr10:uidLastSave="{00000000-0000-0000-0000-000000000000}"/>
  <bookViews>
    <workbookView xWindow="0" yWindow="0" windowWidth="15345" windowHeight="4470" tabRatio="646" xr2:uid="{00000000-000D-0000-FFFF-FFFF00000000}"/>
  </bookViews>
  <sheets>
    <sheet name="OD600 reference point" sheetId="1" r:id="rId1"/>
    <sheet name="Particle standard curve" sheetId="6" r:id="rId2"/>
    <sheet name="Fluorescein standard curve" sheetId="2" r:id="rId3"/>
    <sheet name="Raw Plate Reader Measurements" sheetId="5" r:id="rId4"/>
    <sheet name="Fluorescence per OD" sheetId="4" r:id="rId5"/>
    <sheet name="Fluorescence per Particle" sheetId="7" r:id="rId6"/>
    <sheet name="Counting CFUs" sheetId="8" r:id="rId7"/>
  </sheets>
  <calcPr calcId="179021"/>
</workbook>
</file>

<file path=xl/calcChain.xml><?xml version="1.0" encoding="utf-8"?>
<calcChain xmlns="http://schemas.openxmlformats.org/spreadsheetml/2006/main">
  <c r="F17" i="8" l="1"/>
  <c r="F16" i="8"/>
  <c r="F15" i="8"/>
  <c r="F13" i="8"/>
  <c r="F12" i="8"/>
  <c r="F11" i="8"/>
  <c r="F9" i="8"/>
  <c r="F8" i="8"/>
  <c r="F7" i="8"/>
  <c r="F5" i="8"/>
  <c r="F4" i="8"/>
  <c r="F3" i="8"/>
  <c r="T22" i="2" l="1"/>
  <c r="T29" i="6" l="1"/>
  <c r="T24" i="2"/>
  <c r="T25" i="2" s="1"/>
  <c r="T26" i="2" s="1"/>
  <c r="T27" i="6" l="1"/>
  <c r="T28" i="6" s="1"/>
  <c r="T30" i="6" s="1"/>
  <c r="B1" i="6" s="1"/>
  <c r="T23" i="6"/>
  <c r="T24" i="6" s="1"/>
  <c r="AA27" i="7"/>
  <c r="Z27" i="7"/>
  <c r="Y27" i="7"/>
  <c r="X27" i="7"/>
  <c r="W27" i="7"/>
  <c r="V27" i="7"/>
  <c r="U27" i="7"/>
  <c r="T27" i="7"/>
  <c r="R27" i="7"/>
  <c r="Q27" i="7"/>
  <c r="P27" i="7"/>
  <c r="O27" i="7"/>
  <c r="N27" i="7"/>
  <c r="M27" i="7"/>
  <c r="L27" i="7"/>
  <c r="K27" i="7"/>
  <c r="AA26" i="7"/>
  <c r="Z26" i="7"/>
  <c r="Y26" i="7"/>
  <c r="X26" i="7"/>
  <c r="W26" i="7"/>
  <c r="V26" i="7"/>
  <c r="U26" i="7"/>
  <c r="T26" i="7"/>
  <c r="R26" i="7"/>
  <c r="Q26" i="7"/>
  <c r="P26" i="7"/>
  <c r="O26" i="7"/>
  <c r="N26" i="7"/>
  <c r="M26" i="7"/>
  <c r="L26" i="7"/>
  <c r="K26" i="7"/>
  <c r="AA25" i="7"/>
  <c r="Z25" i="7"/>
  <c r="Y25" i="7"/>
  <c r="X25" i="7"/>
  <c r="W25" i="7"/>
  <c r="V25" i="7"/>
  <c r="U25" i="7"/>
  <c r="T25" i="7"/>
  <c r="R25" i="7"/>
  <c r="Q25" i="7"/>
  <c r="P25" i="7"/>
  <c r="O25" i="7"/>
  <c r="N25" i="7"/>
  <c r="M25" i="7"/>
  <c r="L25" i="7"/>
  <c r="K25" i="7"/>
  <c r="AA24" i="7"/>
  <c r="Z24" i="7"/>
  <c r="Y24" i="7"/>
  <c r="X24" i="7"/>
  <c r="W24" i="7"/>
  <c r="V24" i="7"/>
  <c r="U24" i="7"/>
  <c r="T24" i="7"/>
  <c r="R24" i="7"/>
  <c r="Q24" i="7"/>
  <c r="P24" i="7"/>
  <c r="O24" i="7"/>
  <c r="N24" i="7"/>
  <c r="M24" i="7"/>
  <c r="L24" i="7"/>
  <c r="K24" i="7"/>
  <c r="AA23" i="7"/>
  <c r="Z23" i="7"/>
  <c r="Y23" i="7"/>
  <c r="X23" i="7"/>
  <c r="W23" i="7"/>
  <c r="V23" i="7"/>
  <c r="U23" i="7"/>
  <c r="T23" i="7"/>
  <c r="R23" i="7"/>
  <c r="Q23" i="7"/>
  <c r="P23" i="7"/>
  <c r="O23" i="7"/>
  <c r="N23" i="7"/>
  <c r="M23" i="7"/>
  <c r="L23" i="7"/>
  <c r="K23" i="7"/>
  <c r="AA22" i="7"/>
  <c r="Z22" i="7"/>
  <c r="Y22" i="7"/>
  <c r="X22" i="7"/>
  <c r="W22" i="7"/>
  <c r="V22" i="7"/>
  <c r="U22" i="7"/>
  <c r="T22" i="7"/>
  <c r="R22" i="7"/>
  <c r="Q22" i="7"/>
  <c r="P22" i="7"/>
  <c r="O22" i="7"/>
  <c r="N22" i="7"/>
  <c r="M22" i="7"/>
  <c r="L22" i="7"/>
  <c r="K22" i="7"/>
  <c r="AA21" i="7"/>
  <c r="Z21" i="7"/>
  <c r="Y21" i="7"/>
  <c r="X21" i="7"/>
  <c r="W21" i="7"/>
  <c r="V21" i="7"/>
  <c r="U21" i="7"/>
  <c r="T21" i="7"/>
  <c r="R21" i="7"/>
  <c r="Q21" i="7"/>
  <c r="P21" i="7"/>
  <c r="O21" i="7"/>
  <c r="N21" i="7"/>
  <c r="M21" i="7"/>
  <c r="L21" i="7"/>
  <c r="K21" i="7"/>
  <c r="AA20" i="7"/>
  <c r="Z20" i="7"/>
  <c r="Y20" i="7"/>
  <c r="X20" i="7"/>
  <c r="W20" i="7"/>
  <c r="V20" i="7"/>
  <c r="U20" i="7"/>
  <c r="T20" i="7"/>
  <c r="R20" i="7"/>
  <c r="Q20" i="7"/>
  <c r="P20" i="7"/>
  <c r="O20" i="7"/>
  <c r="N20" i="7"/>
  <c r="M20" i="7"/>
  <c r="L20" i="7"/>
  <c r="K20" i="7"/>
  <c r="AA17" i="7"/>
  <c r="Z17" i="7"/>
  <c r="Y17" i="7"/>
  <c r="X17" i="7"/>
  <c r="W17" i="7"/>
  <c r="V17" i="7"/>
  <c r="U17" i="7"/>
  <c r="T17" i="7"/>
  <c r="R17" i="7"/>
  <c r="Q17" i="7"/>
  <c r="P17" i="7"/>
  <c r="O17" i="7"/>
  <c r="N17" i="7"/>
  <c r="M17" i="7"/>
  <c r="L17" i="7"/>
  <c r="K17" i="7"/>
  <c r="AA16" i="7"/>
  <c r="Z16" i="7"/>
  <c r="Y16" i="7"/>
  <c r="X16" i="7"/>
  <c r="W16" i="7"/>
  <c r="V16" i="7"/>
  <c r="U16" i="7"/>
  <c r="T16" i="7"/>
  <c r="R16" i="7"/>
  <c r="Q16" i="7"/>
  <c r="P16" i="7"/>
  <c r="O16" i="7"/>
  <c r="N16" i="7"/>
  <c r="M16" i="7"/>
  <c r="L16" i="7"/>
  <c r="K16" i="7"/>
  <c r="AA15" i="7"/>
  <c r="Z15" i="7"/>
  <c r="Y15" i="7"/>
  <c r="X15" i="7"/>
  <c r="W15" i="7"/>
  <c r="V15" i="7"/>
  <c r="U15" i="7"/>
  <c r="T15" i="7"/>
  <c r="R15" i="7"/>
  <c r="Q15" i="7"/>
  <c r="P15" i="7"/>
  <c r="O15" i="7"/>
  <c r="N15" i="7"/>
  <c r="M15" i="7"/>
  <c r="L15" i="7"/>
  <c r="K15" i="7"/>
  <c r="AA14" i="7"/>
  <c r="Z14" i="7"/>
  <c r="Y14" i="7"/>
  <c r="X14" i="7"/>
  <c r="W14" i="7"/>
  <c r="V14" i="7"/>
  <c r="U14" i="7"/>
  <c r="T14" i="7"/>
  <c r="R14" i="7"/>
  <c r="Q14" i="7"/>
  <c r="P14" i="7"/>
  <c r="O14" i="7"/>
  <c r="N14" i="7"/>
  <c r="M14" i="7"/>
  <c r="L14" i="7"/>
  <c r="K14" i="7"/>
  <c r="AA13" i="7"/>
  <c r="Z13" i="7"/>
  <c r="Y13" i="7"/>
  <c r="X13" i="7"/>
  <c r="W13" i="7"/>
  <c r="V13" i="7"/>
  <c r="U13" i="7"/>
  <c r="T13" i="7"/>
  <c r="R13" i="7"/>
  <c r="Q13" i="7"/>
  <c r="P13" i="7"/>
  <c r="O13" i="7"/>
  <c r="N13" i="7"/>
  <c r="M13" i="7"/>
  <c r="L13" i="7"/>
  <c r="K13" i="7"/>
  <c r="AA12" i="7"/>
  <c r="Z12" i="7"/>
  <c r="Y12" i="7"/>
  <c r="X12" i="7"/>
  <c r="W12" i="7"/>
  <c r="V12" i="7"/>
  <c r="U12" i="7"/>
  <c r="T12" i="7"/>
  <c r="R12" i="7"/>
  <c r="Q12" i="7"/>
  <c r="P12" i="7"/>
  <c r="O12" i="7"/>
  <c r="N12" i="7"/>
  <c r="M12" i="7"/>
  <c r="L12" i="7"/>
  <c r="K12" i="7"/>
  <c r="AA11" i="7"/>
  <c r="Z11" i="7"/>
  <c r="Y11" i="7"/>
  <c r="X11" i="7"/>
  <c r="W11" i="7"/>
  <c r="V11" i="7"/>
  <c r="U11" i="7"/>
  <c r="T11" i="7"/>
  <c r="R11" i="7"/>
  <c r="Q11" i="7"/>
  <c r="P11" i="7"/>
  <c r="O11" i="7"/>
  <c r="N11" i="7"/>
  <c r="M11" i="7"/>
  <c r="L11" i="7"/>
  <c r="K11" i="7"/>
  <c r="AA10" i="7"/>
  <c r="Z10" i="7"/>
  <c r="Y10" i="7"/>
  <c r="X10" i="7"/>
  <c r="W10" i="7"/>
  <c r="V10" i="7"/>
  <c r="U10" i="7"/>
  <c r="T10" i="7"/>
  <c r="R10" i="7"/>
  <c r="Q10" i="7"/>
  <c r="P10" i="7"/>
  <c r="O10" i="7"/>
  <c r="N10" i="7"/>
  <c r="M10" i="7"/>
  <c r="L10" i="7"/>
  <c r="K10" i="7"/>
  <c r="AA27" i="4"/>
  <c r="Z27" i="4"/>
  <c r="Y27" i="4"/>
  <c r="X27" i="4"/>
  <c r="W27" i="4"/>
  <c r="V27" i="4"/>
  <c r="U27" i="4"/>
  <c r="T27" i="4"/>
  <c r="AA26" i="4"/>
  <c r="Z26" i="4"/>
  <c r="Y26" i="4"/>
  <c r="X26" i="4"/>
  <c r="W26" i="4"/>
  <c r="V26" i="4"/>
  <c r="U26" i="4"/>
  <c r="T26" i="4"/>
  <c r="AA25" i="4"/>
  <c r="Z25" i="4"/>
  <c r="Y25" i="4"/>
  <c r="X25" i="4"/>
  <c r="W25" i="4"/>
  <c r="V25" i="4"/>
  <c r="U25" i="4"/>
  <c r="T25" i="4"/>
  <c r="AA24" i="4"/>
  <c r="Z24" i="4"/>
  <c r="Y24" i="4"/>
  <c r="X24" i="4"/>
  <c r="W24" i="4"/>
  <c r="V24" i="4"/>
  <c r="U24" i="4"/>
  <c r="T24" i="4"/>
  <c r="AA23" i="4"/>
  <c r="Z23" i="4"/>
  <c r="Y23" i="4"/>
  <c r="X23" i="4"/>
  <c r="W23" i="4"/>
  <c r="V23" i="4"/>
  <c r="U23" i="4"/>
  <c r="T23" i="4"/>
  <c r="AA22" i="4"/>
  <c r="Z22" i="4"/>
  <c r="Y22" i="4"/>
  <c r="X22" i="4"/>
  <c r="W22" i="4"/>
  <c r="V22" i="4"/>
  <c r="U22" i="4"/>
  <c r="T22" i="4"/>
  <c r="AA21" i="4"/>
  <c r="Z21" i="4"/>
  <c r="Y21" i="4"/>
  <c r="X21" i="4"/>
  <c r="W21" i="4"/>
  <c r="V21" i="4"/>
  <c r="U21" i="4"/>
  <c r="T21" i="4"/>
  <c r="AA20" i="4"/>
  <c r="Z20" i="4"/>
  <c r="Y20" i="4"/>
  <c r="X20" i="4"/>
  <c r="W20" i="4"/>
  <c r="V20" i="4"/>
  <c r="U20" i="4"/>
  <c r="T20" i="4"/>
  <c r="AA17" i="4"/>
  <c r="Z17" i="4"/>
  <c r="Y17" i="4"/>
  <c r="X17" i="4"/>
  <c r="W17" i="4"/>
  <c r="V17" i="4"/>
  <c r="U17" i="4"/>
  <c r="T17" i="4"/>
  <c r="AA16" i="4"/>
  <c r="Z16" i="4"/>
  <c r="Y16" i="4"/>
  <c r="X16" i="4"/>
  <c r="W16" i="4"/>
  <c r="V16" i="4"/>
  <c r="U16" i="4"/>
  <c r="T16" i="4"/>
  <c r="AA15" i="4"/>
  <c r="Z15" i="4"/>
  <c r="Y15" i="4"/>
  <c r="X15" i="4"/>
  <c r="W15" i="4"/>
  <c r="V15" i="4"/>
  <c r="U15" i="4"/>
  <c r="T15" i="4"/>
  <c r="AA14" i="4"/>
  <c r="Z14" i="4"/>
  <c r="Y14" i="4"/>
  <c r="X14" i="4"/>
  <c r="W14" i="4"/>
  <c r="V14" i="4"/>
  <c r="U14" i="4"/>
  <c r="T14" i="4"/>
  <c r="AA13" i="4"/>
  <c r="Z13" i="4"/>
  <c r="Y13" i="4"/>
  <c r="X13" i="4"/>
  <c r="W13" i="4"/>
  <c r="V13" i="4"/>
  <c r="U13" i="4"/>
  <c r="T13" i="4"/>
  <c r="AA12" i="4"/>
  <c r="Z12" i="4"/>
  <c r="Y12" i="4"/>
  <c r="X12" i="4"/>
  <c r="W12" i="4"/>
  <c r="V12" i="4"/>
  <c r="U12" i="4"/>
  <c r="T12" i="4"/>
  <c r="AA11" i="4"/>
  <c r="Z11" i="4"/>
  <c r="Y11" i="4"/>
  <c r="X11" i="4"/>
  <c r="W11" i="4"/>
  <c r="V11" i="4"/>
  <c r="U11" i="4"/>
  <c r="T11" i="4"/>
  <c r="AA10" i="4"/>
  <c r="Z10" i="4"/>
  <c r="Y10" i="4"/>
  <c r="X10" i="4"/>
  <c r="W10" i="4"/>
  <c r="V10" i="4"/>
  <c r="U10" i="4"/>
  <c r="T10" i="4"/>
  <c r="R27" i="4"/>
  <c r="Q27" i="4"/>
  <c r="P27" i="4"/>
  <c r="O27" i="4"/>
  <c r="N27" i="4"/>
  <c r="M27" i="4"/>
  <c r="L27" i="4"/>
  <c r="K27" i="4"/>
  <c r="R26" i="4"/>
  <c r="Q26" i="4"/>
  <c r="P26" i="4"/>
  <c r="O26" i="4"/>
  <c r="N26" i="4"/>
  <c r="M26" i="4"/>
  <c r="L26" i="4"/>
  <c r="K26" i="4"/>
  <c r="R25" i="4"/>
  <c r="Q25" i="4"/>
  <c r="P25" i="4"/>
  <c r="O25" i="4"/>
  <c r="N25" i="4"/>
  <c r="M25" i="4"/>
  <c r="L25" i="4"/>
  <c r="K25" i="4"/>
  <c r="R24" i="4"/>
  <c r="Q24" i="4"/>
  <c r="P24" i="4"/>
  <c r="O24" i="4"/>
  <c r="N24" i="4"/>
  <c r="M24" i="4"/>
  <c r="L24" i="4"/>
  <c r="K24" i="4"/>
  <c r="R23" i="4"/>
  <c r="Q23" i="4"/>
  <c r="P23" i="4"/>
  <c r="O23" i="4"/>
  <c r="N23" i="4"/>
  <c r="M23" i="4"/>
  <c r="L23" i="4"/>
  <c r="K23" i="4"/>
  <c r="R22" i="4"/>
  <c r="Q22" i="4"/>
  <c r="P22" i="4"/>
  <c r="O22" i="4"/>
  <c r="N22" i="4"/>
  <c r="M22" i="4"/>
  <c r="L22" i="4"/>
  <c r="K22" i="4"/>
  <c r="R21" i="4"/>
  <c r="Q21" i="4"/>
  <c r="P21" i="4"/>
  <c r="O21" i="4"/>
  <c r="N21" i="4"/>
  <c r="M21" i="4"/>
  <c r="L21" i="4"/>
  <c r="K21" i="4"/>
  <c r="R20" i="4"/>
  <c r="Q20" i="4"/>
  <c r="P20" i="4"/>
  <c r="O20" i="4"/>
  <c r="N20" i="4"/>
  <c r="M20" i="4"/>
  <c r="L20" i="4"/>
  <c r="K20" i="4"/>
  <c r="R17" i="4"/>
  <c r="Q17" i="4"/>
  <c r="P17" i="4"/>
  <c r="O17" i="4"/>
  <c r="N17" i="4"/>
  <c r="M17" i="4"/>
  <c r="L17" i="4"/>
  <c r="K17" i="4"/>
  <c r="R16" i="4"/>
  <c r="Q16" i="4"/>
  <c r="P16" i="4"/>
  <c r="O16" i="4"/>
  <c r="N16" i="4"/>
  <c r="M16" i="4"/>
  <c r="L16" i="4"/>
  <c r="K16" i="4"/>
  <c r="R15" i="4"/>
  <c r="Q15" i="4"/>
  <c r="P15" i="4"/>
  <c r="O15" i="4"/>
  <c r="N15" i="4"/>
  <c r="M15" i="4"/>
  <c r="L15" i="4"/>
  <c r="K15" i="4"/>
  <c r="R14" i="4"/>
  <c r="Q14" i="4"/>
  <c r="P14" i="4"/>
  <c r="O14" i="4"/>
  <c r="N14" i="4"/>
  <c r="M14" i="4"/>
  <c r="L14" i="4"/>
  <c r="K14" i="4"/>
  <c r="R13" i="4"/>
  <c r="Q13" i="4"/>
  <c r="P13" i="4"/>
  <c r="O13" i="4"/>
  <c r="N13" i="4"/>
  <c r="M13" i="4"/>
  <c r="L13" i="4"/>
  <c r="K13" i="4"/>
  <c r="R12" i="4"/>
  <c r="Q12" i="4"/>
  <c r="P12" i="4"/>
  <c r="O12" i="4"/>
  <c r="N12" i="4"/>
  <c r="M12" i="4"/>
  <c r="L12" i="4"/>
  <c r="K12" i="4"/>
  <c r="R11" i="4"/>
  <c r="Q11" i="4"/>
  <c r="P11" i="4"/>
  <c r="O11" i="4"/>
  <c r="N11" i="4"/>
  <c r="M11" i="4"/>
  <c r="L11" i="4"/>
  <c r="K11" i="4"/>
  <c r="R10" i="4"/>
  <c r="Q10" i="4"/>
  <c r="P10" i="4"/>
  <c r="O10" i="4"/>
  <c r="N10" i="4"/>
  <c r="M10" i="4"/>
  <c r="L10" i="4"/>
  <c r="K10" i="4"/>
  <c r="B28" i="2"/>
  <c r="M7" i="6"/>
  <c r="L7" i="6"/>
  <c r="K7" i="6"/>
  <c r="J7" i="6"/>
  <c r="I7" i="6"/>
  <c r="H7" i="6"/>
  <c r="G7" i="6"/>
  <c r="F7" i="6"/>
  <c r="E7" i="6"/>
  <c r="D7" i="6"/>
  <c r="C7" i="6"/>
  <c r="B7" i="6"/>
  <c r="M6" i="6"/>
  <c r="L6" i="6"/>
  <c r="K6" i="6"/>
  <c r="J6" i="6"/>
  <c r="I6" i="6"/>
  <c r="I8" i="6" s="1"/>
  <c r="H6" i="6"/>
  <c r="G6" i="6"/>
  <c r="F6" i="6"/>
  <c r="E6" i="6"/>
  <c r="E8" i="6" s="1"/>
  <c r="D6" i="6"/>
  <c r="C6" i="6"/>
  <c r="B6" i="6"/>
  <c r="L6" i="2"/>
  <c r="K6" i="2"/>
  <c r="J6" i="2"/>
  <c r="I6" i="2"/>
  <c r="H6" i="2"/>
  <c r="G6" i="2"/>
  <c r="F6" i="2"/>
  <c r="E6" i="2"/>
  <c r="D6" i="2"/>
  <c r="C6" i="2"/>
  <c r="B6" i="2"/>
  <c r="C6" i="1"/>
  <c r="B6" i="1"/>
  <c r="C1" i="2"/>
  <c r="D1" i="2" s="1"/>
  <c r="E1" i="2" s="1"/>
  <c r="F1" i="2" s="1"/>
  <c r="G1" i="2" s="1"/>
  <c r="H1" i="2" s="1"/>
  <c r="I1" i="2" s="1"/>
  <c r="J1" i="2" s="1"/>
  <c r="K1" i="2" s="1"/>
  <c r="L1" i="2" s="1"/>
  <c r="L28" i="2" s="1"/>
  <c r="M6" i="2"/>
  <c r="B7" i="2"/>
  <c r="C7" i="2"/>
  <c r="D7" i="2"/>
  <c r="E7" i="2"/>
  <c r="F7" i="2"/>
  <c r="G7" i="2"/>
  <c r="H7" i="2"/>
  <c r="I7" i="2"/>
  <c r="J7" i="2"/>
  <c r="K7" i="2"/>
  <c r="L7" i="2"/>
  <c r="M7" i="2"/>
  <c r="E29" i="6" l="1"/>
  <c r="B8" i="6"/>
  <c r="B29" i="6" s="1"/>
  <c r="F8" i="6"/>
  <c r="J8" i="6"/>
  <c r="C8" i="6"/>
  <c r="C29" i="6" s="1"/>
  <c r="G8" i="6"/>
  <c r="K8" i="6"/>
  <c r="D8" i="6"/>
  <c r="H8" i="6"/>
  <c r="H29" i="6" s="1"/>
  <c r="L8" i="6"/>
  <c r="B28" i="6"/>
  <c r="C1" i="6"/>
  <c r="D1" i="6" s="1"/>
  <c r="E1" i="6" s="1"/>
  <c r="F1" i="6" s="1"/>
  <c r="G1" i="6" s="1"/>
  <c r="H1" i="6" s="1"/>
  <c r="I1" i="6" s="1"/>
  <c r="J1" i="6" s="1"/>
  <c r="K1" i="6" s="1"/>
  <c r="L1" i="6" s="1"/>
  <c r="L28" i="6" s="1"/>
  <c r="B7" i="1"/>
  <c r="B9" i="1" s="1"/>
  <c r="B2" i="4" s="1"/>
  <c r="F28" i="2"/>
  <c r="G28" i="2"/>
  <c r="L8" i="2"/>
  <c r="L29" i="2" s="1"/>
  <c r="K28" i="2"/>
  <c r="J28" i="2"/>
  <c r="B8" i="2"/>
  <c r="B29" i="2" s="1"/>
  <c r="C8" i="2"/>
  <c r="C29" i="2" s="1"/>
  <c r="H8" i="2"/>
  <c r="H29" i="2" s="1"/>
  <c r="G8" i="2"/>
  <c r="G29" i="2" s="1"/>
  <c r="C28" i="2"/>
  <c r="J8" i="2"/>
  <c r="J29" i="2" s="1"/>
  <c r="K8" i="2"/>
  <c r="K29" i="2" s="1"/>
  <c r="D28" i="2"/>
  <c r="F8" i="2"/>
  <c r="F29" i="2" s="1"/>
  <c r="E28" i="2"/>
  <c r="H28" i="2"/>
  <c r="D8" i="2"/>
  <c r="D29" i="2" s="1"/>
  <c r="I8" i="2"/>
  <c r="I29" i="2" s="1"/>
  <c r="E8" i="2"/>
  <c r="E29" i="2" s="1"/>
  <c r="I28" i="2"/>
  <c r="F28" i="6"/>
  <c r="I28" i="6"/>
  <c r="G28" i="6"/>
  <c r="C28" i="6"/>
  <c r="K28" i="6"/>
  <c r="H28" i="6"/>
  <c r="K29" i="6" l="1"/>
  <c r="F29" i="6"/>
  <c r="D28" i="6"/>
  <c r="J28" i="6"/>
  <c r="E28" i="6"/>
  <c r="L29" i="6"/>
  <c r="G29" i="6"/>
  <c r="D29" i="6"/>
  <c r="C30" i="6" s="1"/>
  <c r="B2" i="7" s="1"/>
  <c r="J29" i="6"/>
  <c r="I29" i="6"/>
  <c r="C30" i="2"/>
  <c r="C31" i="2" s="1"/>
  <c r="B3" i="7"/>
  <c r="B3" i="4" l="1"/>
  <c r="E25" i="4" s="1"/>
  <c r="E10" i="4"/>
  <c r="F20" i="4"/>
  <c r="B22" i="4"/>
  <c r="H16" i="4"/>
  <c r="G10" i="4"/>
  <c r="D25" i="4"/>
  <c r="H10" i="4"/>
  <c r="E14" i="4"/>
  <c r="D17" i="4"/>
  <c r="I13" i="4"/>
  <c r="I16" i="4"/>
  <c r="G23" i="4"/>
  <c r="H13" i="4"/>
  <c r="C20" i="4"/>
  <c r="C12" i="4"/>
  <c r="H25" i="4"/>
  <c r="F11" i="4"/>
  <c r="C25" i="4"/>
  <c r="G13" i="4"/>
  <c r="H14" i="4"/>
  <c r="G16" i="4"/>
  <c r="G17" i="4"/>
  <c r="E12" i="4"/>
  <c r="B17" i="4"/>
  <c r="B27" i="4"/>
  <c r="D24" i="7"/>
  <c r="D20" i="7"/>
  <c r="G27" i="7"/>
  <c r="H16" i="7"/>
  <c r="B26" i="7"/>
  <c r="H25" i="7"/>
  <c r="C21" i="7"/>
  <c r="B10" i="7"/>
  <c r="D13" i="7"/>
  <c r="I20" i="7"/>
  <c r="C27" i="4"/>
  <c r="I22" i="4"/>
  <c r="F17" i="4"/>
  <c r="C23" i="4"/>
  <c r="G11" i="4"/>
  <c r="D16" i="4"/>
  <c r="D10" i="4"/>
  <c r="E27" i="4"/>
  <c r="B24" i="4"/>
  <c r="D23" i="4"/>
  <c r="G12" i="4"/>
  <c r="F26" i="7"/>
  <c r="B10" i="4"/>
  <c r="B11" i="4"/>
  <c r="H23" i="4"/>
  <c r="E17" i="4"/>
  <c r="D21" i="4"/>
  <c r="G27" i="4"/>
  <c r="F12" i="4"/>
  <c r="D24" i="4"/>
  <c r="B20" i="4"/>
  <c r="B12" i="4"/>
  <c r="D11" i="4"/>
  <c r="E11" i="4"/>
  <c r="I25" i="4"/>
  <c r="C24" i="4"/>
  <c r="F13" i="4"/>
  <c r="E24" i="4"/>
  <c r="E15" i="7"/>
  <c r="C25" i="7"/>
  <c r="H13" i="7"/>
  <c r="F10" i="7"/>
  <c r="B24" i="7"/>
  <c r="C14" i="7"/>
  <c r="F15" i="7"/>
  <c r="H20" i="7"/>
  <c r="C22" i="7"/>
  <c r="B17" i="7"/>
  <c r="D11" i="7"/>
  <c r="B14" i="7"/>
  <c r="I17" i="7"/>
  <c r="I11" i="7"/>
  <c r="B21" i="7"/>
  <c r="C12" i="7"/>
  <c r="E24" i="7"/>
  <c r="B22" i="7"/>
  <c r="C10" i="7"/>
  <c r="H22" i="7"/>
  <c r="E21" i="7"/>
  <c r="H27" i="7"/>
  <c r="C26" i="7"/>
  <c r="I10" i="7"/>
  <c r="F21" i="7"/>
  <c r="B25" i="7"/>
  <c r="G25" i="7"/>
  <c r="F17" i="7"/>
  <c r="F13" i="7"/>
  <c r="F20" i="7"/>
  <c r="F11" i="7"/>
  <c r="D17" i="7"/>
  <c r="D15" i="7"/>
  <c r="D25" i="7"/>
  <c r="D14" i="7"/>
  <c r="B23" i="7"/>
  <c r="H24" i="7"/>
  <c r="B13" i="7"/>
  <c r="I27" i="7"/>
  <c r="C11" i="7"/>
  <c r="I23" i="7"/>
  <c r="E11" i="7"/>
  <c r="C15" i="7"/>
  <c r="H11" i="7"/>
  <c r="G24" i="7"/>
  <c r="E14" i="7"/>
  <c r="B27" i="7"/>
  <c r="H26" i="7"/>
  <c r="G20" i="7"/>
  <c r="I26" i="7"/>
  <c r="E21" i="4"/>
  <c r="H17" i="4"/>
  <c r="E13" i="4"/>
  <c r="C16" i="4"/>
  <c r="C20" i="7"/>
  <c r="B20" i="7"/>
  <c r="G23" i="7"/>
  <c r="H23" i="7"/>
  <c r="F23" i="7"/>
  <c r="E27" i="7"/>
  <c r="E22" i="7"/>
  <c r="I24" i="7"/>
  <c r="H21" i="7"/>
  <c r="B11" i="7"/>
  <c r="D27" i="7"/>
  <c r="G17" i="7"/>
  <c r="E16" i="7"/>
  <c r="H17" i="7"/>
  <c r="C27" i="7"/>
  <c r="H14" i="7"/>
  <c r="D10" i="7"/>
  <c r="E10" i="7"/>
  <c r="F14" i="7"/>
  <c r="G13" i="7"/>
  <c r="I22" i="7"/>
  <c r="I13" i="7"/>
  <c r="G26" i="7"/>
  <c r="E25" i="7"/>
  <c r="H10" i="7"/>
  <c r="G22" i="7"/>
  <c r="B15" i="7"/>
  <c r="H15" i="7"/>
  <c r="C13" i="7"/>
  <c r="I21" i="7"/>
  <c r="E23" i="7"/>
  <c r="F24" i="7"/>
  <c r="G15" i="7"/>
  <c r="C16" i="7"/>
  <c r="C24" i="7"/>
  <c r="I15" i="7"/>
  <c r="I25" i="7"/>
  <c r="D16" i="7"/>
  <c r="I16" i="7"/>
  <c r="H12" i="7"/>
  <c r="F27" i="7"/>
  <c r="D12" i="7"/>
  <c r="C17" i="7"/>
  <c r="E20" i="7"/>
  <c r="B12" i="7"/>
  <c r="E13" i="7"/>
  <c r="F22" i="7"/>
  <c r="C23" i="7"/>
  <c r="G16" i="7"/>
  <c r="D22" i="7"/>
  <c r="I14" i="7"/>
  <c r="G10" i="7"/>
  <c r="G21" i="7"/>
  <c r="G11" i="7"/>
  <c r="F12" i="7"/>
  <c r="I12" i="7"/>
  <c r="F25" i="7"/>
  <c r="E17" i="7"/>
  <c r="E12" i="7"/>
  <c r="F16" i="7"/>
  <c r="G14" i="7"/>
  <c r="E26" i="7"/>
  <c r="G12" i="7"/>
  <c r="B16" i="7"/>
  <c r="D26" i="7"/>
  <c r="D21" i="7"/>
  <c r="D23" i="7"/>
  <c r="F23" i="4" l="1"/>
  <c r="F10" i="4"/>
  <c r="E23" i="4"/>
  <c r="G15" i="4"/>
  <c r="G22" i="4"/>
  <c r="B25" i="4"/>
  <c r="H24" i="4"/>
  <c r="I17" i="4"/>
  <c r="E26" i="4"/>
  <c r="F22" i="4"/>
  <c r="E15" i="4"/>
  <c r="D15" i="4"/>
  <c r="E16" i="4"/>
  <c r="F21" i="4"/>
  <c r="C15" i="4"/>
  <c r="F27" i="4"/>
  <c r="I11" i="4"/>
  <c r="F25" i="4"/>
  <c r="I10" i="4"/>
  <c r="C13" i="4"/>
  <c r="D26" i="4"/>
  <c r="G20" i="4"/>
  <c r="C21" i="4"/>
  <c r="C17" i="4"/>
  <c r="I24" i="4"/>
  <c r="H21" i="4"/>
  <c r="H26" i="4"/>
  <c r="E22" i="4"/>
  <c r="I14" i="4"/>
  <c r="B16" i="4"/>
  <c r="C26" i="4"/>
  <c r="I20" i="4"/>
  <c r="D22" i="4"/>
  <c r="E20" i="4"/>
  <c r="F16" i="4"/>
  <c r="F14" i="4"/>
  <c r="H20" i="4"/>
  <c r="D13" i="4"/>
  <c r="H15" i="4"/>
  <c r="D27" i="4"/>
  <c r="G14" i="4"/>
  <c r="H11" i="4"/>
  <c r="I15" i="4"/>
  <c r="B13" i="4"/>
  <c r="I12" i="4"/>
  <c r="I27" i="4"/>
  <c r="D14" i="4"/>
  <c r="D12" i="4"/>
  <c r="F26" i="4"/>
  <c r="G24" i="4"/>
  <c r="F24" i="4"/>
  <c r="B21" i="4"/>
  <c r="B15" i="4"/>
  <c r="F15" i="4"/>
  <c r="D20" i="4"/>
  <c r="H27" i="4"/>
  <c r="B14" i="4"/>
  <c r="G25" i="4"/>
  <c r="C10" i="4"/>
  <c r="B26" i="4"/>
  <c r="I26" i="4"/>
  <c r="G26" i="4"/>
  <c r="I23" i="4"/>
  <c r="H22" i="4"/>
  <c r="C14" i="4"/>
  <c r="C22" i="4"/>
  <c r="I21" i="4"/>
  <c r="G21" i="4"/>
  <c r="B23" i="4"/>
  <c r="C11" i="4"/>
  <c r="H12" i="4"/>
</calcChain>
</file>

<file path=xl/sharedStrings.xml><?xml version="1.0" encoding="utf-8"?>
<sst xmlns="http://schemas.openxmlformats.org/spreadsheetml/2006/main" count="410" uniqueCount="184">
  <si>
    <t>Replicate 1</t>
  </si>
  <si>
    <t>Replicate 2</t>
  </si>
  <si>
    <t>Replicate 3</t>
  </si>
  <si>
    <t>Replicate 4</t>
  </si>
  <si>
    <t>Arith. Mean</t>
  </si>
  <si>
    <t>Corrected Abs600</t>
  </si>
  <si>
    <t>Reference OD600</t>
  </si>
  <si>
    <t>Gold cells are calculated</t>
  </si>
  <si>
    <t>Corrected value is particle-only contribution</t>
  </si>
  <si>
    <t>Corrected value = scaling factor * measured value</t>
  </si>
  <si>
    <t>Enter fluorescence measurements into blue cells</t>
  </si>
  <si>
    <t>Arith. Std.Dev.</t>
  </si>
  <si>
    <t>Values measured are fluorescence from 100uL of X uM fluorescein solution</t>
  </si>
  <si>
    <t>Values should form a straight line on both linear and log scale</t>
  </si>
  <si>
    <t>Slope should be 1:1</t>
  </si>
  <si>
    <t>Common problems:</t>
  </si>
  <si>
    <t>* Consistent pipetting error --&gt; log graph is a straight line but not 1:1 slope</t>
  </si>
  <si>
    <t>* Oversaturated detector --&gt; low concentrations linear, but high concentrations saturate or fall</t>
  </si>
  <si>
    <t>Mean of med-high levels:</t>
  </si>
  <si>
    <t>OD600/Abs600</t>
  </si>
  <si>
    <t>Unit Scaling Factors:</t>
  </si>
  <si>
    <t>Experimental Values:</t>
  </si>
  <si>
    <t>Final scaling level determined from medium-high points likely to be less impacted by saturation or pipetting error</t>
  </si>
  <si>
    <t>If needed, you can shift which points are used, but it is likely better to correct instrument settings and protocol.</t>
  </si>
  <si>
    <t>Hour 0:</t>
  </si>
  <si>
    <t>Hour 6:</t>
  </si>
  <si>
    <t>H2O</t>
  </si>
  <si>
    <t>Enter Abs600 absorbance measurements into blue cells</t>
  </si>
  <si>
    <t>Raw Plate Readings</t>
  </si>
  <si>
    <t>If you followed the recommended plate layout:</t>
  </si>
  <si>
    <t>They will automatically propagate into the correct locations in the Fluorescence Measurement Sheet</t>
  </si>
  <si>
    <t>Colony 1, Replicate 1</t>
  </si>
  <si>
    <t>Colony 1, Replicate 4</t>
  </si>
  <si>
    <t>Colony 1, Replicate 3</t>
  </si>
  <si>
    <t>Colony 1, Replicate 2</t>
  </si>
  <si>
    <t>Copy fluorescence and Abs600 measurements from your plate reader into blue cells</t>
  </si>
  <si>
    <t>Colony 2, Replicate 1</t>
  </si>
  <si>
    <t>Colony 2, Replicate 2</t>
  </si>
  <si>
    <t>Colony 2, Replicate 3</t>
  </si>
  <si>
    <t>Colony 2, Replicate 4</t>
  </si>
  <si>
    <t>Device 1</t>
  </si>
  <si>
    <t>Device 2</t>
  </si>
  <si>
    <t>Device 3</t>
  </si>
  <si>
    <t>Device 4</t>
  </si>
  <si>
    <t>Device 5</t>
  </si>
  <si>
    <t>Device 6</t>
  </si>
  <si>
    <t>LB + Chlor (blank)</t>
  </si>
  <si>
    <t>Neg. Control</t>
  </si>
  <si>
    <t>Pos. Control</t>
  </si>
  <si>
    <t>Fluorescence Raw Readings:</t>
  </si>
  <si>
    <t>Abs600 Raw Readings:</t>
  </si>
  <si>
    <t>Enter fluorescence and Abs600 measurements into blue cells on "Raw Plate Reader Measurements"</t>
  </si>
  <si>
    <t>A1</t>
  </si>
  <si>
    <t>B1</t>
  </si>
  <si>
    <t>C3</t>
  </si>
  <si>
    <t>C2</t>
  </si>
  <si>
    <t>C1</t>
  </si>
  <si>
    <t>D1</t>
  </si>
  <si>
    <t>E1</t>
  </si>
  <si>
    <t>F1</t>
  </si>
  <si>
    <t>G1</t>
  </si>
  <si>
    <t>H1</t>
  </si>
  <si>
    <t>A2</t>
  </si>
  <si>
    <t>B2</t>
  </si>
  <si>
    <t>D2</t>
  </si>
  <si>
    <t>E2</t>
  </si>
  <si>
    <t>F2</t>
  </si>
  <si>
    <t>G2</t>
  </si>
  <si>
    <t>H2</t>
  </si>
  <si>
    <t>A3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</si>
  <si>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</si>
  <si>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</si>
  <si>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</si>
  <si>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</si>
  <si>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</si>
  <si>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</si>
  <si>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</si>
  <si>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</si>
  <si>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</si>
  <si>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</si>
  <si>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B7</t>
  </si>
  <si>
    <t>B8</t>
  </si>
  <si>
    <t>B9</t>
  </si>
  <si>
    <t>C4</t>
  </si>
  <si>
    <t>C5</t>
  </si>
  <si>
    <t>C6</t>
  </si>
  <si>
    <t>C7</t>
  </si>
  <si>
    <t>C8</t>
  </si>
  <si>
    <t>C9</t>
  </si>
  <si>
    <t>D3</t>
  </si>
  <si>
    <t>D4</t>
  </si>
  <si>
    <t>D5</t>
  </si>
  <si>
    <t>D6</t>
  </si>
  <si>
    <t>D7</t>
  </si>
  <si>
    <t>D8</t>
  </si>
  <si>
    <t>D9</t>
  </si>
  <si>
    <t>E3</t>
  </si>
  <si>
    <t>E4</t>
  </si>
  <si>
    <t>E5</t>
  </si>
  <si>
    <t>E6</t>
  </si>
  <si>
    <t>E7</t>
  </si>
  <si>
    <t>E8</t>
  </si>
  <si>
    <t>E9</t>
  </si>
  <si>
    <t>F3</t>
  </si>
  <si>
    <t>F4</t>
  </si>
  <si>
    <t>F5</t>
  </si>
  <si>
    <t>F6</t>
  </si>
  <si>
    <t>F7</t>
  </si>
  <si>
    <t>F8</t>
  </si>
  <si>
    <t>F9</t>
  </si>
  <si>
    <t>G3</t>
  </si>
  <si>
    <t>G4</t>
  </si>
  <si>
    <t>G5</t>
  </si>
  <si>
    <t>G6</t>
  </si>
  <si>
    <t>G7</t>
  </si>
  <si>
    <t>G8</t>
  </si>
  <si>
    <t>G9</t>
  </si>
  <si>
    <t>H3</t>
  </si>
  <si>
    <t>H4</t>
  </si>
  <si>
    <t>H5</t>
  </si>
  <si>
    <t>H6</t>
  </si>
  <si>
    <t>H7</t>
  </si>
  <si>
    <t>H8</t>
  </si>
  <si>
    <t>H9</t>
  </si>
  <si>
    <t>Number of Particles</t>
  </si>
  <si>
    <t>Enter Abs600 measurements into blue cells</t>
  </si>
  <si>
    <t>Particles / OD</t>
  </si>
  <si>
    <t>Reference value is for 100uL of LUDOX CL-X in a well of a standard 96-well flat-bottom black with clear bottom plate</t>
  </si>
  <si>
    <t>Mean particles / Abs600</t>
  </si>
  <si>
    <t>Assumed plate well pattern:</t>
  </si>
  <si>
    <t>Particles / Abs600</t>
  </si>
  <si>
    <t>OD600 / Abs600</t>
  </si>
  <si>
    <t>These are imported from the prior sheets</t>
  </si>
  <si>
    <t>uM Fluorescein / OD</t>
  </si>
  <si>
    <t>Fluorescein/a.u.</t>
  </si>
  <si>
    <t>Mean uM fluorescein / a.u.:</t>
  </si>
  <si>
    <t>uM Fluorescein / a.u.</t>
  </si>
  <si>
    <t>Net Abs 600</t>
  </si>
  <si>
    <t>Net Fluorescein a.u.</t>
  </si>
  <si>
    <t>MEFL / particle</t>
  </si>
  <si>
    <t>MEFL / a.u.</t>
  </si>
  <si>
    <t>MEFL / a.u.:</t>
  </si>
  <si>
    <t>Spheres/gram</t>
  </si>
  <si>
    <t>Cospheric Monodisperse Silica Microspheres 0.961um diameter</t>
  </si>
  <si>
    <t>grams/mL</t>
  </si>
  <si>
    <t>Spheres/0.55 mL</t>
  </si>
  <si>
    <t>Dilution X:</t>
  </si>
  <si>
    <t>Resuspend volume mL:</t>
  </si>
  <si>
    <t>Total volume mL:</t>
  </si>
  <si>
    <t>Particles / mL:</t>
  </si>
  <si>
    <t>Arith. Net Mean</t>
  </si>
  <si>
    <t>Fluorescein uM</t>
  </si>
  <si>
    <t>Initial Molarity</t>
  </si>
  <si>
    <t>Molecules / Mole</t>
  </si>
  <si>
    <t>Well volume (L):</t>
  </si>
  <si>
    <t>Initial Molecules:</t>
  </si>
  <si>
    <t>Fluorescein uM --&gt; MEFL calculation:</t>
  </si>
  <si>
    <t>MEFL / uM</t>
  </si>
  <si>
    <t>LUDOX CL-X</t>
  </si>
  <si>
    <t>Well volume (mL)</t>
  </si>
  <si>
    <t>Initial particles:</t>
  </si>
  <si>
    <t>uM Fluorescein/a.u.</t>
  </si>
  <si>
    <t>Gold cells are calculated from values on other sheets</t>
  </si>
  <si>
    <t>Cellular concentration</t>
  </si>
  <si>
    <t>d5</t>
  </si>
  <si>
    <t>d4</t>
  </si>
  <si>
    <t>d3</t>
  </si>
  <si>
    <t>TNTC</t>
  </si>
  <si>
    <t>Negative control, Colony 1, Replicate 1</t>
  </si>
  <si>
    <t>Negative control, Colony 1, Replicate 3</t>
  </si>
  <si>
    <t>Negative control, Colony 1, Replicate 2</t>
  </si>
  <si>
    <t>Negative control, Colony 2, Replicate 1</t>
  </si>
  <si>
    <t>Negative control, Colony 2, Replicate 2</t>
  </si>
  <si>
    <t>Negative control, Colony 2, Replicate 3</t>
  </si>
  <si>
    <t>Positive control, Colony 1, Replicate 1</t>
  </si>
  <si>
    <t>Positive control, Colony 1, Replicate 3</t>
  </si>
  <si>
    <t>Positive control, Colony 1, Replicate 2</t>
  </si>
  <si>
    <t>Positive control, Colony 2, Replicate 1</t>
  </si>
  <si>
    <t>Positive control, Colony 2, Replicate 2</t>
  </si>
  <si>
    <t>Positive control, Colony 2, Replicate 3</t>
  </si>
  <si>
    <t>CFU</t>
  </si>
  <si>
    <t xml:space="preserve"> (CFU/mL)</t>
  </si>
  <si>
    <t>OD600 nm</t>
  </si>
  <si>
    <t>TNTC = To Numerous To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</si>
</sst>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0.0000"/>
    <numFmt numFmtId="165" formatCode="0.000"/>
    <numFmt numFmtId="166" formatCode="0.000E+00"/>
    <numFmt numFmtId="167" formatCode="_-* #,##0\ _€_-;\-* #,##0\ _€_-;_-* &quot;-&quot;??\ _€_-;_-@_-"/>
  </numFmts>
  <fonts count="13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i/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4"/>
      <color indexed="8"/>
      <name val="Calibri"/>
      <family val="2"/>
    </font>
    <font>
      <i/>
      <sz val="11"/>
      <color rgb="FF00000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11" fontId="0" fillId="0" borderId="0" xfId="0" applyNumberFormat="1"/>
    <xf numFmtId="0" fontId="6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Font="1" applyFill="1"/>
    <xf numFmtId="0" fontId="7" fillId="0" borderId="0" xfId="0" applyFont="1"/>
    <xf numFmtId="0" fontId="8" fillId="0" borderId="2" xfId="0" applyFont="1" applyBorder="1"/>
    <xf numFmtId="0" fontId="8" fillId="0" borderId="0" xfId="0" applyFont="1"/>
    <xf numFmtId="11" fontId="6" fillId="0" borderId="0" xfId="0" applyNumberFormat="1" applyFont="1"/>
    <xf numFmtId="11" fontId="0" fillId="3" borderId="3" xfId="0" applyNumberFormat="1" applyFill="1" applyBorder="1"/>
    <xf numFmtId="2" fontId="0" fillId="3" borderId="3" xfId="0" applyNumberFormat="1" applyFill="1" applyBorder="1"/>
    <xf numFmtId="0" fontId="2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1" fontId="2" fillId="0" borderId="0" xfId="0" applyNumberFormat="1" applyFont="1" applyAlignment="1">
      <alignment horizontal="center"/>
    </xf>
    <xf numFmtId="165" fontId="0" fillId="2" borderId="1" xfId="0" applyNumberFormat="1" applyFill="1" applyBorder="1"/>
    <xf numFmtId="165" fontId="0" fillId="3" borderId="3" xfId="0" applyNumberFormat="1" applyFill="1" applyBorder="1"/>
    <xf numFmtId="165" fontId="0" fillId="3" borderId="1" xfId="0" applyNumberFormat="1" applyFill="1" applyBorder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6" fontId="0" fillId="2" borderId="1" xfId="0" applyNumberFormat="1" applyFill="1" applyBorder="1"/>
    <xf numFmtId="166" fontId="0" fillId="3" borderId="3" xfId="0" applyNumberFormat="1" applyFill="1" applyBorder="1"/>
    <xf numFmtId="166" fontId="0" fillId="0" borderId="0" xfId="0" applyNumberFormat="1"/>
    <xf numFmtId="165" fontId="12" fillId="3" borderId="1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7" fontId="0" fillId="0" borderId="1" xfId="242" applyNumberFormat="1" applyFont="1" applyBorder="1" applyAlignment="1">
      <alignment horizontal="right" vertical="center"/>
    </xf>
  </cellXfs>
  <cellStyles count="24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Milliers" xfId="242" builtinId="3"/>
    <cellStyle name="Normal" xfId="0" builtinId="0"/>
    <cellStyle name="Normal 2" xfId="241" xr:uid="{00000000-0005-0000-0000-00001F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'Particle standard curve'!$B$7:$M$7</c:f>
                <c:numCache>
                  <c:formatCode>General</c:formatCode>
                  <c:ptCount val="12"/>
                  <c:pt idx="0">
                    <c:v>6.6137936667745131E-2</c:v>
                  </c:pt>
                  <c:pt idx="1">
                    <c:v>2.1632132735046414E-2</c:v>
                  </c:pt>
                  <c:pt idx="2">
                    <c:v>1.2093386622447719E-3</c:v>
                  </c:pt>
                  <c:pt idx="3">
                    <c:v>1.7092200950531017E-2</c:v>
                  </c:pt>
                  <c:pt idx="4">
                    <c:v>2.9881711240601154E-3</c:v>
                  </c:pt>
                  <c:pt idx="5">
                    <c:v>8.7884393760591338E-3</c:v>
                  </c:pt>
                  <c:pt idx="6">
                    <c:v>9.1040284123751133E-3</c:v>
                  </c:pt>
                  <c:pt idx="7">
                    <c:v>5.9509102945123644E-3</c:v>
                  </c:pt>
                  <c:pt idx="8">
                    <c:v>6.9437621887081767E-3</c:v>
                  </c:pt>
                  <c:pt idx="9">
                    <c:v>1.8958089742024703E-2</c:v>
                  </c:pt>
                  <c:pt idx="10">
                    <c:v>1.6095832794028719E-2</c:v>
                  </c:pt>
                  <c:pt idx="11">
                    <c:v>8.6675640561040372E-3</c:v>
                  </c:pt>
                </c:numCache>
              </c:numRef>
            </c:plus>
            <c:minus>
              <c:numRef>
                <c:f>'Particle standard curve'!$B$7:$M$7</c:f>
                <c:numCache>
                  <c:formatCode>General</c:formatCode>
                  <c:ptCount val="12"/>
                  <c:pt idx="0">
                    <c:v>6.6137936667745131E-2</c:v>
                  </c:pt>
                  <c:pt idx="1">
                    <c:v>2.1632132735046414E-2</c:v>
                  </c:pt>
                  <c:pt idx="2">
                    <c:v>1.2093386622447719E-3</c:v>
                  </c:pt>
                  <c:pt idx="3">
                    <c:v>1.7092200950531017E-2</c:v>
                  </c:pt>
                  <c:pt idx="4">
                    <c:v>2.9881711240601154E-3</c:v>
                  </c:pt>
                  <c:pt idx="5">
                    <c:v>8.7884393760591338E-3</c:v>
                  </c:pt>
                  <c:pt idx="6">
                    <c:v>9.1040284123751133E-3</c:v>
                  </c:pt>
                  <c:pt idx="7">
                    <c:v>5.9509102945123644E-3</c:v>
                  </c:pt>
                  <c:pt idx="8">
                    <c:v>6.9437621887081767E-3</c:v>
                  </c:pt>
                  <c:pt idx="9">
                    <c:v>1.8958089742024703E-2</c:v>
                  </c:pt>
                  <c:pt idx="10">
                    <c:v>1.6095832794028719E-2</c:v>
                  </c:pt>
                  <c:pt idx="11">
                    <c:v>8.6675640561040372E-3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'Particle standard curve'!$B$1:$M$1</c:f>
              <c:numCache>
                <c:formatCode>0.00E+00</c:formatCode>
                <c:ptCount val="12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  <c:pt idx="11" formatCode="General">
                  <c:v>0</c:v>
                </c:pt>
              </c:numCache>
            </c:numRef>
          </c:xVal>
          <c:yVal>
            <c:numRef>
              <c:f>'Particle standard curve'!$B$6:$M$6</c:f>
              <c:numCache>
                <c:formatCode>0.000</c:formatCode>
                <c:ptCount val="12"/>
                <c:pt idx="0">
                  <c:v>0.94499999999999995</c:v>
                </c:pt>
                <c:pt idx="1">
                  <c:v>0.60887500000000006</c:v>
                </c:pt>
                <c:pt idx="2">
                  <c:v>0.40462500000000001</c:v>
                </c:pt>
                <c:pt idx="3">
                  <c:v>0.26185000000000003</c:v>
                </c:pt>
                <c:pt idx="4">
                  <c:v>0.18312500000000001</c:v>
                </c:pt>
                <c:pt idx="5">
                  <c:v>0.14945</c:v>
                </c:pt>
                <c:pt idx="6">
                  <c:v>0.14504999999999998</c:v>
                </c:pt>
                <c:pt idx="7">
                  <c:v>0.13140000000000002</c:v>
                </c:pt>
                <c:pt idx="8">
                  <c:v>0.120225</c:v>
                </c:pt>
                <c:pt idx="9">
                  <c:v>0.12997500000000001</c:v>
                </c:pt>
                <c:pt idx="10">
                  <c:v>0.12362500000000001</c:v>
                </c:pt>
                <c:pt idx="11">
                  <c:v>0.123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A4-E34D-AE91-4BB50CAC9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25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Particle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'Particle standard curve'!$B$1:$L$1</c:f>
              <c:numCache>
                <c:formatCode>0.00E+00</c:formatCode>
                <c:ptCount val="11"/>
                <c:pt idx="0">
                  <c:v>235294117.64705887</c:v>
                </c:pt>
                <c:pt idx="1">
                  <c:v>117647058.82352944</c:v>
                </c:pt>
                <c:pt idx="2">
                  <c:v>58823529.411764719</c:v>
                </c:pt>
                <c:pt idx="3">
                  <c:v>29411764.705882359</c:v>
                </c:pt>
                <c:pt idx="4">
                  <c:v>14705882.35294118</c:v>
                </c:pt>
                <c:pt idx="5">
                  <c:v>7352941.1764705898</c:v>
                </c:pt>
                <c:pt idx="6">
                  <c:v>3676470.5882352949</c:v>
                </c:pt>
                <c:pt idx="7">
                  <c:v>1838235.2941176475</c:v>
                </c:pt>
                <c:pt idx="8">
                  <c:v>919117.64705882373</c:v>
                </c:pt>
                <c:pt idx="9">
                  <c:v>459558.82352941186</c:v>
                </c:pt>
                <c:pt idx="10">
                  <c:v>229779.41176470593</c:v>
                </c:pt>
              </c:numCache>
            </c:numRef>
          </c:xVal>
          <c:yVal>
            <c:numRef>
              <c:f>'Particle standard curve'!$B$6:$L$6</c:f>
              <c:numCache>
                <c:formatCode>0.000</c:formatCode>
                <c:ptCount val="11"/>
                <c:pt idx="0">
                  <c:v>0.94499999999999995</c:v>
                </c:pt>
                <c:pt idx="1">
                  <c:v>0.60887500000000006</c:v>
                </c:pt>
                <c:pt idx="2">
                  <c:v>0.40462500000000001</c:v>
                </c:pt>
                <c:pt idx="3">
                  <c:v>0.26185000000000003</c:v>
                </c:pt>
                <c:pt idx="4">
                  <c:v>0.18312500000000001</c:v>
                </c:pt>
                <c:pt idx="5">
                  <c:v>0.14945</c:v>
                </c:pt>
                <c:pt idx="6">
                  <c:v>0.14504999999999998</c:v>
                </c:pt>
                <c:pt idx="7">
                  <c:v>0.13140000000000002</c:v>
                </c:pt>
                <c:pt idx="8">
                  <c:v>0.120225</c:v>
                </c:pt>
                <c:pt idx="9">
                  <c:v>0.12997500000000001</c:v>
                </c:pt>
                <c:pt idx="10">
                  <c:v>0.12362500000000001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3B-A945-B696-14209793C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300000000"/>
          <c:min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Particle Count / 100 uL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Abs 600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</a:t>
            </a:r>
          </a:p>
        </c:rich>
      </c:tx>
      <c:layout>
        <c:manualLayout>
          <c:xMode val="edge"/>
          <c:yMode val="edge"/>
          <c:x val="0.30520322934316801"/>
          <c:y val="3.734732321139280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plus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'Fluorescein standard curve'!$B$7:$M$7</c:f>
                <c:numCache>
                  <c:formatCode>General</c:formatCode>
                  <c:ptCount val="12"/>
                  <c:pt idx="0">
                    <c:v>913.16464378920557</c:v>
                  </c:pt>
                  <c:pt idx="1">
                    <c:v>1098.1160761352448</c:v>
                  </c:pt>
                  <c:pt idx="2">
                    <c:v>491.62002603636887</c:v>
                  </c:pt>
                  <c:pt idx="3">
                    <c:v>324.73784298517887</c:v>
                  </c:pt>
                  <c:pt idx="4">
                    <c:v>107.98881114880992</c:v>
                  </c:pt>
                  <c:pt idx="5">
                    <c:v>44.158804331639232</c:v>
                  </c:pt>
                  <c:pt idx="6">
                    <c:v>34.004901607464376</c:v>
                  </c:pt>
                  <c:pt idx="7">
                    <c:v>63.152592979227698</c:v>
                  </c:pt>
                  <c:pt idx="8">
                    <c:v>24.295061226512683</c:v>
                  </c:pt>
                  <c:pt idx="9">
                    <c:v>11.789826122551595</c:v>
                  </c:pt>
                  <c:pt idx="10">
                    <c:v>4.5734742446707477</c:v>
                  </c:pt>
                  <c:pt idx="11">
                    <c:v>3.1091263510296048</c:v>
                  </c:pt>
                </c:numCache>
              </c:numRef>
            </c:plus>
            <c:minus>
              <c:numRef>
                <c:f>'Fluorescein standard curve'!$B$7:$M$7</c:f>
                <c:numCache>
                  <c:formatCode>General</c:formatCode>
                  <c:ptCount val="12"/>
                  <c:pt idx="0">
                    <c:v>913.16464378920557</c:v>
                  </c:pt>
                  <c:pt idx="1">
                    <c:v>1098.1160761352448</c:v>
                  </c:pt>
                  <c:pt idx="2">
                    <c:v>491.62002603636887</c:v>
                  </c:pt>
                  <c:pt idx="3">
                    <c:v>324.73784298517887</c:v>
                  </c:pt>
                  <c:pt idx="4">
                    <c:v>107.98881114880992</c:v>
                  </c:pt>
                  <c:pt idx="5">
                    <c:v>44.158804331639232</c:v>
                  </c:pt>
                  <c:pt idx="6">
                    <c:v>34.004901607464376</c:v>
                  </c:pt>
                  <c:pt idx="7">
                    <c:v>63.152592979227698</c:v>
                  </c:pt>
                  <c:pt idx="8">
                    <c:v>24.295061226512683</c:v>
                  </c:pt>
                  <c:pt idx="9">
                    <c:v>11.789826122551595</c:v>
                  </c:pt>
                  <c:pt idx="10">
                    <c:v>4.5734742446707477</c:v>
                  </c:pt>
                  <c:pt idx="11">
                    <c:v>3.1091263510296048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'Fluorescein standard curve'!$B$1:$M$1</c:f>
              <c:numCache>
                <c:formatCode>General</c:formatCode>
                <c:ptCount val="12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  <c:pt idx="11">
                  <c:v>0</c:v>
                </c:pt>
              </c:numCache>
            </c:numRef>
          </c:xVal>
          <c:yVal>
            <c:numRef>
              <c:f>'Fluorescein standard curve'!$B$6:$M$6</c:f>
              <c:numCache>
                <c:formatCode>0.000E+00</c:formatCode>
                <c:ptCount val="12"/>
                <c:pt idx="0">
                  <c:v>31500.5</c:v>
                </c:pt>
                <c:pt idx="1">
                  <c:v>16595.25</c:v>
                </c:pt>
                <c:pt idx="2">
                  <c:v>8685.75</c:v>
                </c:pt>
                <c:pt idx="3">
                  <c:v>4586</c:v>
                </c:pt>
                <c:pt idx="4">
                  <c:v>2231.25</c:v>
                </c:pt>
                <c:pt idx="5">
                  <c:v>1065</c:v>
                </c:pt>
                <c:pt idx="6">
                  <c:v>615.5</c:v>
                </c:pt>
                <c:pt idx="7">
                  <c:v>304.25</c:v>
                </c:pt>
                <c:pt idx="8">
                  <c:v>191.25</c:v>
                </c:pt>
                <c:pt idx="9">
                  <c:v>127.5</c:v>
                </c:pt>
                <c:pt idx="10">
                  <c:v>89.75</c:v>
                </c:pt>
                <c:pt idx="11">
                  <c:v>60.5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E8-9D49-8993-B273940AB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177448"/>
        <c:axId val="2083649208"/>
      </c:scatterChart>
      <c:valAx>
        <c:axId val="2083177448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649208"/>
        <c:crosses val="autoZero"/>
        <c:crossBetween val="midCat"/>
      </c:valAx>
      <c:valAx>
        <c:axId val="208364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177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Fluorescein Standard Curve (log scale)</a:t>
            </a:r>
          </a:p>
        </c:rich>
      </c:tx>
      <c:layout>
        <c:manualLayout>
          <c:xMode val="edge"/>
          <c:yMode val="edge"/>
          <c:x val="0.24950702681152201"/>
          <c:y val="4.213201220660810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pPr>
              <a:solidFill>
                <a:schemeClr val="tx2"/>
              </a:solidFill>
              <a:ln>
                <a:noFill/>
              </a:ln>
            </c:spPr>
          </c:marker>
          <c:xVal>
            <c:numRef>
              <c:f>'Fluorescein standard curve'!$B$1:$L$1</c:f>
              <c:numCache>
                <c:formatCode>General</c:formatCode>
                <c:ptCount val="11"/>
                <c:pt idx="0" formatCode="0.0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 formatCode="0.000">
                  <c:v>0.3125</c:v>
                </c:pt>
                <c:pt idx="6" formatCode="0.000">
                  <c:v>0.15625</c:v>
                </c:pt>
                <c:pt idx="7" formatCode="0.000">
                  <c:v>7.8125E-2</c:v>
                </c:pt>
                <c:pt idx="8" formatCode="0.000">
                  <c:v>3.90625E-2</c:v>
                </c:pt>
                <c:pt idx="9" formatCode="0.0000">
                  <c:v>1.953125E-2</c:v>
                </c:pt>
                <c:pt idx="10" formatCode="0.0000">
                  <c:v>9.765625E-3</c:v>
                </c:pt>
              </c:numCache>
            </c:numRef>
          </c:xVal>
          <c:yVal>
            <c:numRef>
              <c:f>'Fluorescein standard curve'!$B$6:$L$6</c:f>
              <c:numCache>
                <c:formatCode>0.000E+00</c:formatCode>
                <c:ptCount val="11"/>
                <c:pt idx="0">
                  <c:v>31500.5</c:v>
                </c:pt>
                <c:pt idx="1">
                  <c:v>16595.25</c:v>
                </c:pt>
                <c:pt idx="2">
                  <c:v>8685.75</c:v>
                </c:pt>
                <c:pt idx="3">
                  <c:v>4586</c:v>
                </c:pt>
                <c:pt idx="4">
                  <c:v>2231.25</c:v>
                </c:pt>
                <c:pt idx="5">
                  <c:v>1065</c:v>
                </c:pt>
                <c:pt idx="6">
                  <c:v>615.5</c:v>
                </c:pt>
                <c:pt idx="7">
                  <c:v>304.25</c:v>
                </c:pt>
                <c:pt idx="8">
                  <c:v>191.25</c:v>
                </c:pt>
                <c:pt idx="9">
                  <c:v>127.5</c:v>
                </c:pt>
                <c:pt idx="10">
                  <c:v>89.75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E8-A340-A627-6DE5ED446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3599288"/>
        <c:axId val="2083590712"/>
      </c:scatterChart>
      <c:valAx>
        <c:axId val="2083599288"/>
        <c:scaling>
          <c:logBase val="10"/>
          <c:orientation val="minMax"/>
          <c:max val="10"/>
          <c:min val="1.0000000000000002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Fluorescein Concentration (uM)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590712"/>
        <c:crosses val="autoZero"/>
        <c:crossBetween val="midCat"/>
      </c:valAx>
      <c:valAx>
        <c:axId val="208359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Fluorescence</a:t>
                </a:r>
              </a:p>
            </c:rich>
          </c:tx>
          <c:layout>
            <c:manualLayout>
              <c:xMode val="edge"/>
              <c:yMode val="edge"/>
              <c:x val="2.2222266520482401E-2"/>
              <c:y val="0.331554835549861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2083599288"/>
        <c:crossesAt val="0.2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658D92B3-274A-9D46-9C7C-FA4F4019B3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C5FAF1-EB12-464E-B446-35FAC7BBB4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152400</xdr:rowOff>
    </xdr:from>
    <xdr:to>
      <xdr:col>6</xdr:col>
      <xdr:colOff>584200</xdr:colOff>
      <xdr:row>24</xdr:row>
      <xdr:rowOff>139700</xdr:rowOff>
    </xdr:to>
    <xdr:graphicFrame macro="">
      <xdr:nvGraphicFramePr>
        <xdr:cNvPr id="2055" name="Chart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10</xdr:row>
      <xdr:rowOff>0</xdr:rowOff>
    </xdr:from>
    <xdr:to>
      <xdr:col>14</xdr:col>
      <xdr:colOff>571500</xdr:colOff>
      <xdr:row>24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/>
  </sheetViews>
  <sheetFormatPr baseColWidth="10" defaultColWidth="8.85546875" defaultRowHeight="15" x14ac:dyDescent="0.25"/>
  <cols>
    <col min="1" max="1" width="15.7109375" customWidth="1"/>
    <col min="2" max="2" width="10.28515625" customWidth="1"/>
  </cols>
  <sheetData>
    <row r="1" spans="1:7" x14ac:dyDescent="0.25">
      <c r="B1" t="s">
        <v>158</v>
      </c>
      <c r="C1" t="s">
        <v>26</v>
      </c>
    </row>
    <row r="2" spans="1:7" x14ac:dyDescent="0.25">
      <c r="A2" t="s">
        <v>0</v>
      </c>
      <c r="B2" s="22">
        <v>0.1779</v>
      </c>
      <c r="C2" s="22">
        <v>0.10100000000000001</v>
      </c>
      <c r="E2" s="11" t="s">
        <v>27</v>
      </c>
    </row>
    <row r="3" spans="1:7" x14ac:dyDescent="0.25">
      <c r="A3" t="s">
        <v>1</v>
      </c>
      <c r="B3" s="22">
        <v>0.22539999999999999</v>
      </c>
      <c r="C3" s="22">
        <v>0.10680000000000001</v>
      </c>
      <c r="E3" s="11" t="s">
        <v>7</v>
      </c>
    </row>
    <row r="4" spans="1:7" x14ac:dyDescent="0.25">
      <c r="A4" t="s">
        <v>2</v>
      </c>
      <c r="B4" s="22">
        <v>0.22320000000000001</v>
      </c>
      <c r="C4" s="22">
        <v>0.1275</v>
      </c>
    </row>
    <row r="5" spans="1:7" x14ac:dyDescent="0.25">
      <c r="A5" t="s">
        <v>3</v>
      </c>
      <c r="B5" s="22">
        <v>0.2316</v>
      </c>
      <c r="C5" s="22">
        <v>0.15049999999999999</v>
      </c>
    </row>
    <row r="6" spans="1:7" x14ac:dyDescent="0.25">
      <c r="A6" t="s">
        <v>4</v>
      </c>
      <c r="B6" s="23">
        <f>AVERAGE(B2:B5)</f>
        <v>0.21452500000000002</v>
      </c>
      <c r="C6" s="23">
        <f>AVERAGE(C2:C5)</f>
        <v>0.12145</v>
      </c>
    </row>
    <row r="7" spans="1:7" x14ac:dyDescent="0.25">
      <c r="A7" t="s">
        <v>5</v>
      </c>
      <c r="B7" s="24">
        <f>$B$6-$C$6</f>
        <v>9.3075000000000019E-2</v>
      </c>
      <c r="E7" s="7" t="s">
        <v>8</v>
      </c>
    </row>
    <row r="8" spans="1:7" x14ac:dyDescent="0.25">
      <c r="A8" t="s">
        <v>6</v>
      </c>
      <c r="B8" s="32">
        <v>6.3E-2</v>
      </c>
      <c r="E8" s="18" t="s">
        <v>127</v>
      </c>
    </row>
    <row r="9" spans="1:7" x14ac:dyDescent="0.25">
      <c r="A9" t="s">
        <v>19</v>
      </c>
      <c r="B9" s="24">
        <f>$B$8/$B$7</f>
        <v>0.67687348912167589</v>
      </c>
      <c r="E9" s="7" t="s">
        <v>9</v>
      </c>
    </row>
    <row r="13" spans="1:7" x14ac:dyDescent="0.25">
      <c r="A13" s="4"/>
      <c r="B13" s="4"/>
      <c r="C13" s="4"/>
      <c r="D13" s="4"/>
      <c r="E13" s="4"/>
      <c r="F13" s="4"/>
      <c r="G13" s="4"/>
    </row>
    <row r="14" spans="1:7" x14ac:dyDescent="0.25">
      <c r="A14" s="4"/>
      <c r="B14" s="5"/>
      <c r="C14" s="5"/>
      <c r="D14" s="5"/>
      <c r="E14" s="5"/>
      <c r="F14" s="4"/>
      <c r="G14" s="4"/>
    </row>
    <row r="15" spans="1:7" x14ac:dyDescent="0.25">
      <c r="A15" s="4"/>
      <c r="B15" s="4"/>
      <c r="C15" s="4"/>
      <c r="D15" s="4"/>
      <c r="E15" s="4"/>
      <c r="F15" s="4"/>
      <c r="G15" s="4"/>
    </row>
    <row r="16" spans="1:7" x14ac:dyDescent="0.25">
      <c r="A16" s="4"/>
      <c r="B16" s="4"/>
      <c r="C16" s="4"/>
      <c r="D16" s="4"/>
      <c r="E16" s="4"/>
      <c r="F16" s="4"/>
      <c r="G16" s="4"/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topLeftCell="A14" workbookViewId="0">
      <selection activeCell="S13" sqref="S13"/>
    </sheetView>
  </sheetViews>
  <sheetFormatPr baseColWidth="10" defaultColWidth="8.85546875" defaultRowHeight="15" x14ac:dyDescent="0.25"/>
  <cols>
    <col min="1" max="1" width="17.42578125" customWidth="1"/>
    <col min="2" max="13" width="10.85546875" customWidth="1"/>
  </cols>
  <sheetData>
    <row r="1" spans="1:17" x14ac:dyDescent="0.25">
      <c r="A1" t="s">
        <v>124</v>
      </c>
      <c r="B1" s="21">
        <f>T30/2</f>
        <v>235294117.64705887</v>
      </c>
      <c r="C1" s="21">
        <f>B1/2</f>
        <v>117647058.82352944</v>
      </c>
      <c r="D1" s="21">
        <f>C1/2</f>
        <v>58823529.411764719</v>
      </c>
      <c r="E1" s="21">
        <f>D1/2</f>
        <v>29411764.705882359</v>
      </c>
      <c r="F1" s="21">
        <f t="shared" ref="F1:L1" si="0">E1/2</f>
        <v>14705882.35294118</v>
      </c>
      <c r="G1" s="21">
        <f t="shared" si="0"/>
        <v>7352941.1764705898</v>
      </c>
      <c r="H1" s="21">
        <f t="shared" si="0"/>
        <v>3676470.5882352949</v>
      </c>
      <c r="I1" s="21">
        <f t="shared" si="0"/>
        <v>1838235.2941176475</v>
      </c>
      <c r="J1" s="21">
        <f t="shared" si="0"/>
        <v>919117.64705882373</v>
      </c>
      <c r="K1" s="21">
        <f t="shared" si="0"/>
        <v>459558.82352941186</v>
      </c>
      <c r="L1" s="21">
        <f t="shared" si="0"/>
        <v>229779.41176470593</v>
      </c>
      <c r="M1" s="2">
        <v>0</v>
      </c>
    </row>
    <row r="2" spans="1:17" x14ac:dyDescent="0.25">
      <c r="A2" t="s">
        <v>0</v>
      </c>
      <c r="B2" s="22">
        <v>0.89529999999999998</v>
      </c>
      <c r="C2" s="22">
        <v>0.59950000000000003</v>
      </c>
      <c r="D2" s="22">
        <v>0.40639999999999998</v>
      </c>
      <c r="E2" s="22">
        <v>0.26490000000000002</v>
      </c>
      <c r="F2" s="22">
        <v>0.17929999999999999</v>
      </c>
      <c r="G2" s="22">
        <v>0.161</v>
      </c>
      <c r="H2" s="22">
        <v>0.1472</v>
      </c>
      <c r="I2" s="22">
        <v>0.12820000000000001</v>
      </c>
      <c r="J2" s="22">
        <v>0.1111</v>
      </c>
      <c r="K2" s="22">
        <v>0.11020000000000001</v>
      </c>
      <c r="L2" s="22">
        <v>0.1077</v>
      </c>
      <c r="M2" s="22">
        <v>0.1108</v>
      </c>
      <c r="O2" s="11" t="s">
        <v>125</v>
      </c>
    </row>
    <row r="3" spans="1:17" x14ac:dyDescent="0.25">
      <c r="A3" t="s">
        <v>1</v>
      </c>
      <c r="B3" s="22">
        <v>0.91969999999999996</v>
      </c>
      <c r="C3" s="22">
        <v>0.59079999999999999</v>
      </c>
      <c r="D3" s="22">
        <v>0.40410000000000001</v>
      </c>
      <c r="E3" s="22">
        <v>0.28410000000000002</v>
      </c>
      <c r="F3" s="22">
        <v>0.18240000000000001</v>
      </c>
      <c r="G3" s="22">
        <v>0.14979999999999999</v>
      </c>
      <c r="H3" s="22">
        <v>0.15409999999999999</v>
      </c>
      <c r="I3" s="22">
        <v>0.12740000000000001</v>
      </c>
      <c r="J3" s="22">
        <v>0.1192</v>
      </c>
      <c r="K3" s="22">
        <v>0.1215</v>
      </c>
      <c r="L3" s="22">
        <v>0.11600000000000001</v>
      </c>
      <c r="M3" s="22">
        <v>0.12509999999999999</v>
      </c>
      <c r="O3" s="11" t="s">
        <v>7</v>
      </c>
    </row>
    <row r="4" spans="1:17" x14ac:dyDescent="0.25">
      <c r="A4" t="s">
        <v>2</v>
      </c>
      <c r="B4" s="22">
        <v>1.0425</v>
      </c>
      <c r="C4" s="22">
        <v>0.6401</v>
      </c>
      <c r="D4" s="22">
        <v>0.4037</v>
      </c>
      <c r="E4" s="22">
        <v>0.24410000000000001</v>
      </c>
      <c r="F4" s="22">
        <v>0.1862</v>
      </c>
      <c r="G4" s="22">
        <v>0.13980000000000001</v>
      </c>
      <c r="H4" s="22">
        <v>0.13239999999999999</v>
      </c>
      <c r="I4" s="22">
        <v>0.14019999999999999</v>
      </c>
      <c r="J4" s="22">
        <v>0.12740000000000001</v>
      </c>
      <c r="K4" s="22">
        <v>0.1545</v>
      </c>
      <c r="L4" s="22">
        <v>0.14510000000000001</v>
      </c>
      <c r="M4" s="22">
        <v>0.1313</v>
      </c>
    </row>
    <row r="5" spans="1:17" x14ac:dyDescent="0.25">
      <c r="A5" t="s">
        <v>3</v>
      </c>
      <c r="B5" s="22">
        <v>0.92249999999999999</v>
      </c>
      <c r="C5" s="22">
        <v>0.60509999999999997</v>
      </c>
      <c r="D5" s="22">
        <v>0.40429999999999999</v>
      </c>
      <c r="E5" s="22">
        <v>0.25430000000000003</v>
      </c>
      <c r="F5" s="22">
        <v>0.18459999999999999</v>
      </c>
      <c r="G5" s="22">
        <v>0.1472</v>
      </c>
      <c r="H5" s="22">
        <v>0.14649999999999999</v>
      </c>
      <c r="I5" s="22">
        <v>0.1298</v>
      </c>
      <c r="J5" s="22">
        <v>0.1232</v>
      </c>
      <c r="K5" s="22">
        <v>0.13370000000000001</v>
      </c>
      <c r="L5" s="22">
        <v>0.12570000000000001</v>
      </c>
      <c r="M5" s="22">
        <v>0.12479999999999999</v>
      </c>
      <c r="O5" s="7"/>
    </row>
    <row r="6" spans="1:17" x14ac:dyDescent="0.25">
      <c r="A6" t="s">
        <v>4</v>
      </c>
      <c r="B6" s="23">
        <f>AVERAGE(B2:B5)</f>
        <v>0.94499999999999995</v>
      </c>
      <c r="C6" s="23">
        <f t="shared" ref="C6:M6" si="1">AVERAGE(C2:C5)</f>
        <v>0.60887500000000006</v>
      </c>
      <c r="D6" s="23">
        <f t="shared" si="1"/>
        <v>0.40462500000000001</v>
      </c>
      <c r="E6" s="23">
        <f t="shared" si="1"/>
        <v>0.26185000000000003</v>
      </c>
      <c r="F6" s="23">
        <f t="shared" si="1"/>
        <v>0.18312500000000001</v>
      </c>
      <c r="G6" s="23">
        <f t="shared" si="1"/>
        <v>0.14945</v>
      </c>
      <c r="H6" s="23">
        <f t="shared" si="1"/>
        <v>0.14504999999999998</v>
      </c>
      <c r="I6" s="23">
        <f t="shared" si="1"/>
        <v>0.13140000000000002</v>
      </c>
      <c r="J6" s="23">
        <f t="shared" si="1"/>
        <v>0.120225</v>
      </c>
      <c r="K6" s="23">
        <f t="shared" si="1"/>
        <v>0.12997500000000001</v>
      </c>
      <c r="L6" s="23">
        <f t="shared" si="1"/>
        <v>0.12362500000000001</v>
      </c>
      <c r="M6" s="23">
        <f t="shared" si="1"/>
        <v>0.123</v>
      </c>
    </row>
    <row r="7" spans="1:17" x14ac:dyDescent="0.25">
      <c r="A7" t="s">
        <v>11</v>
      </c>
      <c r="B7" s="23">
        <f>STDEV(B2:B5)</f>
        <v>6.6137936667745131E-2</v>
      </c>
      <c r="C7" s="23">
        <f t="shared" ref="C7:M7" si="2">STDEV(C2:C5)</f>
        <v>2.1632132735046414E-2</v>
      </c>
      <c r="D7" s="23">
        <f t="shared" si="2"/>
        <v>1.2093386622447719E-3</v>
      </c>
      <c r="E7" s="23">
        <f t="shared" si="2"/>
        <v>1.7092200950531017E-2</v>
      </c>
      <c r="F7" s="23">
        <f t="shared" si="2"/>
        <v>2.9881711240601154E-3</v>
      </c>
      <c r="G7" s="23">
        <f t="shared" si="2"/>
        <v>8.7884393760591338E-3</v>
      </c>
      <c r="H7" s="23">
        <f t="shared" si="2"/>
        <v>9.1040284123751133E-3</v>
      </c>
      <c r="I7" s="23">
        <f t="shared" si="2"/>
        <v>5.9509102945123644E-3</v>
      </c>
      <c r="J7" s="23">
        <f t="shared" si="2"/>
        <v>6.9437621887081767E-3</v>
      </c>
      <c r="K7" s="23">
        <f t="shared" si="2"/>
        <v>1.8958089742024703E-2</v>
      </c>
      <c r="L7" s="23">
        <f t="shared" si="2"/>
        <v>1.6095832794028719E-2</v>
      </c>
      <c r="M7" s="23">
        <f t="shared" si="2"/>
        <v>8.6675640561040372E-3</v>
      </c>
    </row>
    <row r="8" spans="1:17" x14ac:dyDescent="0.25">
      <c r="A8" t="s">
        <v>150</v>
      </c>
      <c r="B8" s="23">
        <f>B6-$M6</f>
        <v>0.82199999999999995</v>
      </c>
      <c r="C8" s="23">
        <f t="shared" ref="C8:L8" si="3">C6-$M6</f>
        <v>0.48587500000000006</v>
      </c>
      <c r="D8" s="23">
        <f t="shared" si="3"/>
        <v>0.28162500000000001</v>
      </c>
      <c r="E8" s="23">
        <f t="shared" si="3"/>
        <v>0.13885000000000003</v>
      </c>
      <c r="F8" s="23">
        <f t="shared" si="3"/>
        <v>6.0125000000000012E-2</v>
      </c>
      <c r="G8" s="23">
        <f t="shared" si="3"/>
        <v>2.6450000000000001E-2</v>
      </c>
      <c r="H8" s="23">
        <f t="shared" si="3"/>
        <v>2.2049999999999986E-2</v>
      </c>
      <c r="I8" s="23">
        <f t="shared" si="3"/>
        <v>8.4000000000000186E-3</v>
      </c>
      <c r="J8" s="23">
        <f t="shared" si="3"/>
        <v>-2.7749999999999997E-3</v>
      </c>
      <c r="K8" s="23">
        <f t="shared" si="3"/>
        <v>6.975000000000009E-3</v>
      </c>
      <c r="L8" s="23">
        <f t="shared" si="3"/>
        <v>6.2500000000001443E-4</v>
      </c>
      <c r="M8" s="25"/>
    </row>
    <row r="12" spans="1:17" x14ac:dyDescent="0.25">
      <c r="Q12" s="7" t="s">
        <v>13</v>
      </c>
    </row>
    <row r="13" spans="1:17" x14ac:dyDescent="0.25">
      <c r="Q13" s="7" t="s">
        <v>14</v>
      </c>
    </row>
    <row r="14" spans="1:17" x14ac:dyDescent="0.25">
      <c r="Q14" s="7" t="s">
        <v>15</v>
      </c>
    </row>
    <row r="15" spans="1:17" x14ac:dyDescent="0.25">
      <c r="Q15" s="7" t="s">
        <v>16</v>
      </c>
    </row>
    <row r="16" spans="1:17" x14ac:dyDescent="0.25">
      <c r="Q16" s="7" t="s">
        <v>17</v>
      </c>
    </row>
    <row r="21" spans="1:20" x14ac:dyDescent="0.25">
      <c r="R21" s="17" t="s">
        <v>143</v>
      </c>
    </row>
    <row r="22" spans="1:20" x14ac:dyDescent="0.25">
      <c r="R22" t="s">
        <v>142</v>
      </c>
      <c r="T22" s="6">
        <v>1200000000000</v>
      </c>
    </row>
    <row r="23" spans="1:20" x14ac:dyDescent="0.25">
      <c r="R23" t="s">
        <v>144</v>
      </c>
      <c r="T23">
        <f>1.8</f>
        <v>1.8</v>
      </c>
    </row>
    <row r="24" spans="1:20" x14ac:dyDescent="0.25">
      <c r="R24" t="s">
        <v>145</v>
      </c>
      <c r="T24" s="6">
        <f>0.55*T23*T22</f>
        <v>1188000000000.0002</v>
      </c>
    </row>
    <row r="25" spans="1:20" x14ac:dyDescent="0.25">
      <c r="R25" t="s">
        <v>147</v>
      </c>
      <c r="T25">
        <v>2.5499999999999998</v>
      </c>
    </row>
    <row r="26" spans="1:20" x14ac:dyDescent="0.25">
      <c r="R26" t="s">
        <v>146</v>
      </c>
      <c r="T26">
        <v>100</v>
      </c>
    </row>
    <row r="27" spans="1:20" x14ac:dyDescent="0.25">
      <c r="A27" t="s">
        <v>126</v>
      </c>
      <c r="R27" t="s">
        <v>148</v>
      </c>
      <c r="T27">
        <f>T26*T25</f>
        <v>254.99999999999997</v>
      </c>
    </row>
    <row r="28" spans="1:20" x14ac:dyDescent="0.25">
      <c r="A28" s="8" t="s">
        <v>124</v>
      </c>
      <c r="B28" s="21">
        <f>B1</f>
        <v>235294117.64705887</v>
      </c>
      <c r="C28" s="21">
        <f t="shared" ref="C28:L28" si="4">C1</f>
        <v>117647058.82352944</v>
      </c>
      <c r="D28" s="21">
        <f t="shared" si="4"/>
        <v>58823529.411764719</v>
      </c>
      <c r="E28" s="21">
        <f t="shared" si="4"/>
        <v>29411764.705882359</v>
      </c>
      <c r="F28" s="21">
        <f t="shared" si="4"/>
        <v>14705882.35294118</v>
      </c>
      <c r="G28" s="21">
        <f t="shared" si="4"/>
        <v>7352941.1764705898</v>
      </c>
      <c r="H28" s="21">
        <f t="shared" si="4"/>
        <v>3676470.5882352949</v>
      </c>
      <c r="I28" s="21">
        <f t="shared" si="4"/>
        <v>1838235.2941176475</v>
      </c>
      <c r="J28" s="21">
        <f t="shared" si="4"/>
        <v>919117.64705882373</v>
      </c>
      <c r="K28" s="21">
        <f t="shared" si="4"/>
        <v>459558.82352941186</v>
      </c>
      <c r="L28" s="21">
        <f t="shared" si="4"/>
        <v>229779.41176470593</v>
      </c>
      <c r="R28" t="s">
        <v>149</v>
      </c>
      <c r="T28" s="6">
        <f>T22/T27</f>
        <v>4705882352.9411774</v>
      </c>
    </row>
    <row r="29" spans="1:20" x14ac:dyDescent="0.25">
      <c r="A29" t="s">
        <v>128</v>
      </c>
      <c r="B29" s="15">
        <f>IF(ISNUMBER(B8),B1/B8,"---")</f>
        <v>286245885.2154001</v>
      </c>
      <c r="C29" s="15">
        <f t="shared" ref="C29:L29" si="5">IF(ISNUMBER(C8),C1/C8,"---")</f>
        <v>242134414.86705309</v>
      </c>
      <c r="D29" s="15">
        <f t="shared" si="5"/>
        <v>208871831.02268875</v>
      </c>
      <c r="E29" s="15">
        <f t="shared" si="5"/>
        <v>211824016.60700291</v>
      </c>
      <c r="F29" s="15">
        <f t="shared" si="5"/>
        <v>244588479.88259754</v>
      </c>
      <c r="G29" s="15">
        <f t="shared" si="5"/>
        <v>277993995.32970095</v>
      </c>
      <c r="H29" s="15">
        <f t="shared" si="5"/>
        <v>166733360.01067108</v>
      </c>
      <c r="I29" s="15">
        <f t="shared" si="5"/>
        <v>218837535.01400515</v>
      </c>
      <c r="J29" s="15">
        <f t="shared" si="5"/>
        <v>-331213566.50768429</v>
      </c>
      <c r="K29" s="15">
        <f t="shared" si="5"/>
        <v>65886569.681636028</v>
      </c>
      <c r="L29" s="15">
        <f t="shared" si="5"/>
        <v>367647058.82352102</v>
      </c>
      <c r="R29" t="s">
        <v>159</v>
      </c>
      <c r="T29">
        <f>0.1</f>
        <v>0.1</v>
      </c>
    </row>
    <row r="30" spans="1:20" x14ac:dyDescent="0.25">
      <c r="A30" t="s">
        <v>18</v>
      </c>
      <c r="B30" s="6"/>
      <c r="C30" s="15">
        <f>AVERAGE(C29:G29)</f>
        <v>237082547.54180866</v>
      </c>
      <c r="D30" s="6"/>
      <c r="E30" s="6"/>
      <c r="F30" s="6"/>
      <c r="G30" s="6"/>
      <c r="H30" s="6"/>
      <c r="I30" s="6"/>
      <c r="J30" s="6"/>
      <c r="K30" s="6"/>
      <c r="L30" s="6"/>
      <c r="R30" t="s">
        <v>160</v>
      </c>
      <c r="T30" s="6">
        <f>T28*T29</f>
        <v>470588235.29411775</v>
      </c>
    </row>
    <row r="31" spans="1:20" x14ac:dyDescent="0.25">
      <c r="B31" s="6"/>
      <c r="C31" s="14" t="s">
        <v>22</v>
      </c>
      <c r="D31" s="6"/>
      <c r="E31" s="6"/>
      <c r="F31" s="6"/>
      <c r="G31" s="6"/>
      <c r="H31" s="6"/>
    </row>
    <row r="32" spans="1:20" x14ac:dyDescent="0.25">
      <c r="B32" s="6"/>
      <c r="C32" s="14" t="s">
        <v>23</v>
      </c>
      <c r="D32" s="6"/>
      <c r="E32" s="6"/>
      <c r="F32" s="6"/>
      <c r="G32" s="6"/>
      <c r="H32" s="6"/>
    </row>
    <row r="33" spans="2:8" x14ac:dyDescent="0.25">
      <c r="B33" s="6"/>
      <c r="C33" s="6"/>
      <c r="D33" s="6"/>
      <c r="E33" s="6"/>
      <c r="F33" s="6"/>
      <c r="G33" s="6"/>
      <c r="H33" s="6"/>
    </row>
    <row r="34" spans="2:8" x14ac:dyDescent="0.25">
      <c r="B34" s="6"/>
      <c r="D34" s="6"/>
      <c r="E34" s="6"/>
      <c r="F34" s="6"/>
      <c r="G34" s="6"/>
      <c r="H34" s="6"/>
    </row>
  </sheetData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5"/>
  <sheetViews>
    <sheetView workbookViewId="0">
      <selection activeCell="H12" sqref="H12"/>
    </sheetView>
  </sheetViews>
  <sheetFormatPr baseColWidth="10" defaultColWidth="8.85546875" defaultRowHeight="15" x14ac:dyDescent="0.25"/>
  <cols>
    <col min="1" max="1" width="17.42578125" customWidth="1"/>
    <col min="2" max="13" width="10.85546875" customWidth="1"/>
  </cols>
  <sheetData>
    <row r="1" spans="1:17" x14ac:dyDescent="0.25">
      <c r="A1" t="s">
        <v>151</v>
      </c>
      <c r="B1" s="1">
        <v>10</v>
      </c>
      <c r="C1" s="2">
        <f>B1/2</f>
        <v>5</v>
      </c>
      <c r="D1" s="2">
        <f>C1/2</f>
        <v>2.5</v>
      </c>
      <c r="E1" s="2">
        <f>D1/2</f>
        <v>1.25</v>
      </c>
      <c r="F1" s="2">
        <f t="shared" ref="F1:L1" si="0">E1/2</f>
        <v>0.625</v>
      </c>
      <c r="G1" s="27">
        <f t="shared" si="0"/>
        <v>0.3125</v>
      </c>
      <c r="H1" s="27">
        <f t="shared" si="0"/>
        <v>0.15625</v>
      </c>
      <c r="I1" s="27">
        <f t="shared" si="0"/>
        <v>7.8125E-2</v>
      </c>
      <c r="J1" s="27">
        <f t="shared" si="0"/>
        <v>3.90625E-2</v>
      </c>
      <c r="K1" s="28">
        <f t="shared" si="0"/>
        <v>1.953125E-2</v>
      </c>
      <c r="L1" s="28">
        <f t="shared" si="0"/>
        <v>9.765625E-3</v>
      </c>
      <c r="M1" s="2">
        <v>0</v>
      </c>
    </row>
    <row r="2" spans="1:17" x14ac:dyDescent="0.25">
      <c r="A2" t="s">
        <v>0</v>
      </c>
      <c r="B2" s="29">
        <v>32690</v>
      </c>
      <c r="C2" s="29">
        <v>17204</v>
      </c>
      <c r="D2" s="29">
        <v>9421</v>
      </c>
      <c r="E2" s="29">
        <v>4969</v>
      </c>
      <c r="F2" s="29">
        <v>2195</v>
      </c>
      <c r="G2" s="29">
        <v>1024</v>
      </c>
      <c r="H2" s="29">
        <v>625</v>
      </c>
      <c r="I2" s="29">
        <v>338</v>
      </c>
      <c r="J2" s="29">
        <v>204</v>
      </c>
      <c r="K2" s="29">
        <v>135</v>
      </c>
      <c r="L2" s="29">
        <v>92</v>
      </c>
      <c r="M2" s="29">
        <v>59</v>
      </c>
      <c r="O2" s="11" t="s">
        <v>10</v>
      </c>
    </row>
    <row r="3" spans="1:17" x14ac:dyDescent="0.25">
      <c r="A3" t="s">
        <v>1</v>
      </c>
      <c r="B3" s="29">
        <v>31663</v>
      </c>
      <c r="C3" s="29">
        <v>17499</v>
      </c>
      <c r="D3" s="29">
        <v>8400</v>
      </c>
      <c r="E3" s="29">
        <v>4661</v>
      </c>
      <c r="F3" s="29">
        <v>2347</v>
      </c>
      <c r="G3" s="29">
        <v>1086</v>
      </c>
      <c r="H3" s="29">
        <v>579</v>
      </c>
      <c r="I3" s="29">
        <v>342</v>
      </c>
      <c r="J3" s="29">
        <v>210</v>
      </c>
      <c r="K3" s="29">
        <v>134</v>
      </c>
      <c r="L3" s="29">
        <v>91</v>
      </c>
      <c r="M3" s="29">
        <v>65</v>
      </c>
      <c r="O3" s="11" t="s">
        <v>7</v>
      </c>
    </row>
    <row r="4" spans="1:17" x14ac:dyDescent="0.25">
      <c r="A4" t="s">
        <v>2</v>
      </c>
      <c r="B4" s="29">
        <v>31095</v>
      </c>
      <c r="C4" s="29">
        <v>15037</v>
      </c>
      <c r="D4" s="29">
        <v>8491</v>
      </c>
      <c r="E4" s="29">
        <v>4185</v>
      </c>
      <c r="F4" s="29">
        <v>2099</v>
      </c>
      <c r="G4" s="29">
        <v>1033</v>
      </c>
      <c r="H4" s="29">
        <v>658</v>
      </c>
      <c r="I4" s="29">
        <v>210</v>
      </c>
      <c r="J4" s="29">
        <v>156</v>
      </c>
      <c r="K4" s="29">
        <v>110</v>
      </c>
      <c r="L4" s="29">
        <v>83</v>
      </c>
      <c r="M4" s="29">
        <v>58</v>
      </c>
    </row>
    <row r="5" spans="1:17" x14ac:dyDescent="0.25">
      <c r="A5" t="s">
        <v>3</v>
      </c>
      <c r="B5" s="29">
        <v>30554</v>
      </c>
      <c r="C5" s="29">
        <v>16641</v>
      </c>
      <c r="D5" s="29">
        <v>8431</v>
      </c>
      <c r="E5" s="29">
        <v>4529</v>
      </c>
      <c r="F5" s="29">
        <v>2284</v>
      </c>
      <c r="G5" s="29">
        <v>1117</v>
      </c>
      <c r="H5" s="29">
        <v>600</v>
      </c>
      <c r="I5" s="29">
        <v>327</v>
      </c>
      <c r="J5" s="29">
        <v>195</v>
      </c>
      <c r="K5" s="29">
        <v>131</v>
      </c>
      <c r="L5" s="29">
        <v>93</v>
      </c>
      <c r="M5" s="29">
        <v>60</v>
      </c>
      <c r="O5" s="7" t="s">
        <v>12</v>
      </c>
    </row>
    <row r="6" spans="1:17" x14ac:dyDescent="0.25">
      <c r="A6" t="s">
        <v>4</v>
      </c>
      <c r="B6" s="30">
        <f>AVERAGE(B2:B5)</f>
        <v>31500.5</v>
      </c>
      <c r="C6" s="30">
        <f t="shared" ref="C6:M6" si="1">AVERAGE(C2:C5)</f>
        <v>16595.25</v>
      </c>
      <c r="D6" s="30">
        <f t="shared" si="1"/>
        <v>8685.75</v>
      </c>
      <c r="E6" s="30">
        <f t="shared" si="1"/>
        <v>4586</v>
      </c>
      <c r="F6" s="30">
        <f t="shared" si="1"/>
        <v>2231.25</v>
      </c>
      <c r="G6" s="30">
        <f t="shared" si="1"/>
        <v>1065</v>
      </c>
      <c r="H6" s="30">
        <f t="shared" si="1"/>
        <v>615.5</v>
      </c>
      <c r="I6" s="30">
        <f t="shared" si="1"/>
        <v>304.25</v>
      </c>
      <c r="J6" s="30">
        <f t="shared" si="1"/>
        <v>191.25</v>
      </c>
      <c r="K6" s="30">
        <f t="shared" si="1"/>
        <v>127.5</v>
      </c>
      <c r="L6" s="30">
        <f t="shared" si="1"/>
        <v>89.75</v>
      </c>
      <c r="M6" s="30">
        <f t="shared" si="1"/>
        <v>60.5</v>
      </c>
    </row>
    <row r="7" spans="1:17" x14ac:dyDescent="0.25">
      <c r="A7" t="s">
        <v>11</v>
      </c>
      <c r="B7" s="30">
        <f>STDEV(B2:B5)</f>
        <v>913.16464378920557</v>
      </c>
      <c r="C7" s="30">
        <f t="shared" ref="C7:M7" si="2">STDEV(C2:C5)</f>
        <v>1098.1160761352448</v>
      </c>
      <c r="D7" s="30">
        <f t="shared" si="2"/>
        <v>491.62002603636887</v>
      </c>
      <c r="E7" s="30">
        <f t="shared" si="2"/>
        <v>324.73784298517887</v>
      </c>
      <c r="F7" s="30">
        <f t="shared" si="2"/>
        <v>107.98881114880992</v>
      </c>
      <c r="G7" s="30">
        <f t="shared" si="2"/>
        <v>44.158804331639232</v>
      </c>
      <c r="H7" s="30">
        <f t="shared" si="2"/>
        <v>34.004901607464376</v>
      </c>
      <c r="I7" s="30">
        <f t="shared" si="2"/>
        <v>63.152592979227698</v>
      </c>
      <c r="J7" s="30">
        <f t="shared" si="2"/>
        <v>24.295061226512683</v>
      </c>
      <c r="K7" s="30">
        <f t="shared" si="2"/>
        <v>11.789826122551595</v>
      </c>
      <c r="L7" s="30">
        <f t="shared" si="2"/>
        <v>4.5734742446707477</v>
      </c>
      <c r="M7" s="30">
        <f t="shared" si="2"/>
        <v>3.1091263510296048</v>
      </c>
    </row>
    <row r="8" spans="1:17" x14ac:dyDescent="0.25">
      <c r="A8" t="s">
        <v>150</v>
      </c>
      <c r="B8" s="30">
        <f>B6-$M6</f>
        <v>31440</v>
      </c>
      <c r="C8" s="30">
        <f t="shared" ref="C8:L8" si="3">C6-$M6</f>
        <v>16534.75</v>
      </c>
      <c r="D8" s="30">
        <f t="shared" si="3"/>
        <v>8625.25</v>
      </c>
      <c r="E8" s="30">
        <f t="shared" si="3"/>
        <v>4525.5</v>
      </c>
      <c r="F8" s="30">
        <f t="shared" si="3"/>
        <v>2170.75</v>
      </c>
      <c r="G8" s="30">
        <f t="shared" si="3"/>
        <v>1004.5</v>
      </c>
      <c r="H8" s="30">
        <f t="shared" si="3"/>
        <v>555</v>
      </c>
      <c r="I8" s="30">
        <f t="shared" si="3"/>
        <v>243.75</v>
      </c>
      <c r="J8" s="30">
        <f t="shared" si="3"/>
        <v>130.75</v>
      </c>
      <c r="K8" s="30">
        <f t="shared" si="3"/>
        <v>67</v>
      </c>
      <c r="L8" s="30">
        <f t="shared" si="3"/>
        <v>29.25</v>
      </c>
      <c r="M8" s="31"/>
    </row>
    <row r="12" spans="1:17" x14ac:dyDescent="0.25">
      <c r="Q12" s="7" t="s">
        <v>13</v>
      </c>
    </row>
    <row r="13" spans="1:17" x14ac:dyDescent="0.25">
      <c r="Q13" s="7" t="s">
        <v>14</v>
      </c>
    </row>
    <row r="14" spans="1:17" x14ac:dyDescent="0.25">
      <c r="Q14" s="7" t="s">
        <v>15</v>
      </c>
    </row>
    <row r="15" spans="1:17" x14ac:dyDescent="0.25">
      <c r="Q15" s="7" t="s">
        <v>16</v>
      </c>
    </row>
    <row r="16" spans="1:17" x14ac:dyDescent="0.25">
      <c r="Q16" s="7" t="s">
        <v>17</v>
      </c>
    </row>
    <row r="21" spans="1:20" x14ac:dyDescent="0.25">
      <c r="R21" s="17" t="s">
        <v>156</v>
      </c>
    </row>
    <row r="22" spans="1:20" x14ac:dyDescent="0.25">
      <c r="R22" t="s">
        <v>152</v>
      </c>
      <c r="T22" s="6">
        <f>B1*0.000001</f>
        <v>9.9999999999999991E-6</v>
      </c>
    </row>
    <row r="23" spans="1:20" x14ac:dyDescent="0.25">
      <c r="R23" t="s">
        <v>153</v>
      </c>
      <c r="T23" s="6">
        <v>6.0221409000000001E+23</v>
      </c>
    </row>
    <row r="24" spans="1:20" x14ac:dyDescent="0.25">
      <c r="R24" t="s">
        <v>154</v>
      </c>
      <c r="T24" s="6">
        <f>0.0001</f>
        <v>1E-4</v>
      </c>
    </row>
    <row r="25" spans="1:20" x14ac:dyDescent="0.25">
      <c r="R25" t="s">
        <v>155</v>
      </c>
      <c r="T25" s="6">
        <f>T22*T23*T24</f>
        <v>602214090000000</v>
      </c>
    </row>
    <row r="26" spans="1:20" x14ac:dyDescent="0.25">
      <c r="R26" t="s">
        <v>157</v>
      </c>
      <c r="T26" s="6">
        <f>T25/(T24*1000000)</f>
        <v>6022140900000</v>
      </c>
    </row>
    <row r="27" spans="1:20" x14ac:dyDescent="0.25">
      <c r="A27" s="8" t="s">
        <v>134</v>
      </c>
      <c r="T27" s="6"/>
    </row>
    <row r="28" spans="1:20" x14ac:dyDescent="0.25">
      <c r="A28" t="s">
        <v>151</v>
      </c>
      <c r="B28" s="1">
        <f>B1</f>
        <v>10</v>
      </c>
      <c r="C28" s="1">
        <f t="shared" ref="C28:L28" si="4">C1</f>
        <v>5</v>
      </c>
      <c r="D28" s="1">
        <f t="shared" si="4"/>
        <v>2.5</v>
      </c>
      <c r="E28" s="1">
        <f t="shared" si="4"/>
        <v>1.25</v>
      </c>
      <c r="F28" s="1">
        <f t="shared" si="4"/>
        <v>0.625</v>
      </c>
      <c r="G28" s="1">
        <f t="shared" si="4"/>
        <v>0.3125</v>
      </c>
      <c r="H28" s="1">
        <f t="shared" si="4"/>
        <v>0.15625</v>
      </c>
      <c r="I28" s="1">
        <f t="shared" si="4"/>
        <v>7.8125E-2</v>
      </c>
      <c r="J28" s="1">
        <f t="shared" si="4"/>
        <v>3.90625E-2</v>
      </c>
      <c r="K28" s="1">
        <f t="shared" si="4"/>
        <v>1.953125E-2</v>
      </c>
      <c r="L28" s="1">
        <f t="shared" si="4"/>
        <v>9.765625E-3</v>
      </c>
    </row>
    <row r="29" spans="1:20" x14ac:dyDescent="0.25">
      <c r="A29" t="s">
        <v>161</v>
      </c>
      <c r="B29" s="15">
        <f>IF(ISNUMBER(B8),B1/B8,"---")</f>
        <v>3.1806615776081427E-4</v>
      </c>
      <c r="C29" s="15">
        <f t="shared" ref="C29:L29" si="5">IF(ISNUMBER(C8),C1/C8,"---")</f>
        <v>3.0239344411013168E-4</v>
      </c>
      <c r="D29" s="15">
        <f t="shared" si="5"/>
        <v>2.8984667111098229E-4</v>
      </c>
      <c r="E29" s="15">
        <f t="shared" si="5"/>
        <v>2.7621257319633189E-4</v>
      </c>
      <c r="F29" s="15">
        <f t="shared" si="5"/>
        <v>2.8791892203155594E-4</v>
      </c>
      <c r="G29" s="15">
        <f t="shared" si="5"/>
        <v>3.1110004977600794E-4</v>
      </c>
      <c r="H29" s="15">
        <f t="shared" si="5"/>
        <v>2.8153153153153153E-4</v>
      </c>
      <c r="I29" s="15">
        <f t="shared" si="5"/>
        <v>3.2051282051282051E-4</v>
      </c>
      <c r="J29" s="15">
        <f t="shared" si="5"/>
        <v>2.9875717017208413E-4</v>
      </c>
      <c r="K29" s="15">
        <f t="shared" si="5"/>
        <v>2.9151119402985072E-4</v>
      </c>
      <c r="L29" s="15">
        <f t="shared" si="5"/>
        <v>3.3386752136752137E-4</v>
      </c>
    </row>
    <row r="30" spans="1:20" x14ac:dyDescent="0.25">
      <c r="A30" t="s">
        <v>135</v>
      </c>
      <c r="B30" s="6"/>
      <c r="C30" s="15">
        <f>AVERAGE(C29:G29)</f>
        <v>2.9349433204500195E-4</v>
      </c>
      <c r="D30" s="6"/>
      <c r="E30" s="6"/>
      <c r="F30" s="6"/>
      <c r="G30" s="6"/>
      <c r="H30" s="6"/>
      <c r="I30" s="6"/>
      <c r="J30" s="6"/>
      <c r="K30" s="6"/>
      <c r="L30" s="6"/>
    </row>
    <row r="31" spans="1:20" x14ac:dyDescent="0.25">
      <c r="A31" t="s">
        <v>141</v>
      </c>
      <c r="B31" s="26"/>
      <c r="C31" s="15">
        <f>C30 * T26</f>
        <v>1767464220.9263868</v>
      </c>
      <c r="D31" s="26"/>
      <c r="E31" s="26"/>
      <c r="F31" s="26"/>
      <c r="G31" s="26"/>
      <c r="H31" s="26"/>
      <c r="I31" s="26"/>
      <c r="J31" s="26"/>
      <c r="K31" s="26"/>
      <c r="L31" s="26"/>
    </row>
    <row r="32" spans="1:20" x14ac:dyDescent="0.25">
      <c r="B32" s="6"/>
      <c r="C32" s="14" t="s">
        <v>22</v>
      </c>
      <c r="D32" s="6"/>
      <c r="E32" s="6"/>
      <c r="F32" s="6"/>
      <c r="G32" s="6"/>
      <c r="H32" s="6"/>
    </row>
    <row r="33" spans="2:8" x14ac:dyDescent="0.25">
      <c r="B33" s="6"/>
      <c r="C33" s="14" t="s">
        <v>23</v>
      </c>
      <c r="D33" s="6"/>
      <c r="E33" s="6"/>
      <c r="F33" s="6"/>
      <c r="G33" s="6"/>
      <c r="H33" s="6"/>
    </row>
    <row r="34" spans="2:8" x14ac:dyDescent="0.25">
      <c r="B34" s="6"/>
      <c r="C34" s="6"/>
      <c r="D34" s="6"/>
      <c r="E34" s="6"/>
      <c r="F34" s="6"/>
      <c r="G34" s="6"/>
      <c r="H34" s="6"/>
    </row>
    <row r="35" spans="2:8" x14ac:dyDescent="0.25">
      <c r="B35" s="6"/>
      <c r="D35" s="6"/>
      <c r="E35" s="6"/>
      <c r="F35" s="6"/>
      <c r="G35" s="6"/>
      <c r="H35" s="6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5"/>
  <sheetViews>
    <sheetView workbookViewId="0">
      <selection activeCell="D8" sqref="D8"/>
    </sheetView>
  </sheetViews>
  <sheetFormatPr baseColWidth="10" defaultRowHeight="15" x14ac:dyDescent="0.25"/>
  <cols>
    <col min="1" max="1" width="17.140625" customWidth="1"/>
    <col min="2" max="10" width="9.85546875" customWidth="1"/>
    <col min="11" max="11" width="6.140625" customWidth="1"/>
    <col min="12" max="12" width="17.140625" customWidth="1"/>
    <col min="13" max="21" width="9.85546875" customWidth="1"/>
  </cols>
  <sheetData>
    <row r="1" spans="1:21" ht="18.75" x14ac:dyDescent="0.3">
      <c r="A1" s="13" t="s">
        <v>28</v>
      </c>
      <c r="C1" s="11" t="s">
        <v>29</v>
      </c>
    </row>
    <row r="2" spans="1:21" x14ac:dyDescent="0.25">
      <c r="C2" s="11" t="s">
        <v>35</v>
      </c>
    </row>
    <row r="3" spans="1:21" x14ac:dyDescent="0.25">
      <c r="C3" s="11" t="s">
        <v>30</v>
      </c>
    </row>
    <row r="5" spans="1:21" ht="15.75" x14ac:dyDescent="0.25">
      <c r="A5" s="19" t="s">
        <v>49</v>
      </c>
      <c r="L5" s="19" t="s">
        <v>50</v>
      </c>
    </row>
    <row r="6" spans="1:21" x14ac:dyDescent="0.25">
      <c r="A6" s="17" t="s">
        <v>24</v>
      </c>
      <c r="B6" t="s">
        <v>47</v>
      </c>
      <c r="C6" t="s">
        <v>48</v>
      </c>
      <c r="D6" t="s">
        <v>40</v>
      </c>
      <c r="E6" t="s">
        <v>41</v>
      </c>
      <c r="F6" t="s">
        <v>42</v>
      </c>
      <c r="G6" t="s">
        <v>43</v>
      </c>
      <c r="H6" t="s">
        <v>44</v>
      </c>
      <c r="I6" t="s">
        <v>45</v>
      </c>
      <c r="J6" t="s">
        <v>46</v>
      </c>
      <c r="L6" s="17" t="s">
        <v>24</v>
      </c>
      <c r="M6" t="s">
        <v>47</v>
      </c>
      <c r="N6" t="s">
        <v>48</v>
      </c>
      <c r="O6" t="s">
        <v>40</v>
      </c>
      <c r="P6" t="s">
        <v>41</v>
      </c>
      <c r="Q6" t="s">
        <v>42</v>
      </c>
      <c r="R6" t="s">
        <v>43</v>
      </c>
      <c r="S6" t="s">
        <v>44</v>
      </c>
      <c r="T6" t="s">
        <v>45</v>
      </c>
      <c r="U6" t="s">
        <v>46</v>
      </c>
    </row>
    <row r="7" spans="1:21" x14ac:dyDescent="0.25">
      <c r="A7" t="s">
        <v>31</v>
      </c>
      <c r="B7" s="3">
        <v>198</v>
      </c>
      <c r="C7" s="3">
        <v>459</v>
      </c>
      <c r="D7" s="3">
        <v>879</v>
      </c>
      <c r="E7" s="3">
        <v>849</v>
      </c>
      <c r="F7" s="3">
        <v>197</v>
      </c>
      <c r="G7" s="3">
        <v>403</v>
      </c>
      <c r="H7" s="3">
        <v>602</v>
      </c>
      <c r="I7" s="3">
        <v>549</v>
      </c>
      <c r="J7" s="3">
        <v>171</v>
      </c>
      <c r="L7" t="s">
        <v>31</v>
      </c>
      <c r="M7" s="3">
        <v>0.26500000000000001</v>
      </c>
      <c r="N7" s="3">
        <v>0.27029999999999998</v>
      </c>
      <c r="O7" s="3">
        <v>0.28349999999999997</v>
      </c>
      <c r="P7" s="3">
        <v>0.29909999999999998</v>
      </c>
      <c r="Q7" s="3">
        <v>0.27550000000000002</v>
      </c>
      <c r="R7" s="3">
        <v>0.28439999999999999</v>
      </c>
      <c r="S7" s="3">
        <v>0.30309999999999998</v>
      </c>
      <c r="T7" s="3">
        <v>0.28210000000000002</v>
      </c>
      <c r="U7" s="3">
        <v>0.21879999999999999</v>
      </c>
    </row>
    <row r="8" spans="1:21" x14ac:dyDescent="0.25">
      <c r="A8" t="s">
        <v>34</v>
      </c>
      <c r="B8" s="3">
        <v>178</v>
      </c>
      <c r="C8" s="3">
        <v>455</v>
      </c>
      <c r="D8" s="3">
        <v>898</v>
      </c>
      <c r="E8" s="3">
        <v>865</v>
      </c>
      <c r="F8" s="3">
        <v>205</v>
      </c>
      <c r="G8" s="3">
        <v>419</v>
      </c>
      <c r="H8" s="3">
        <v>578</v>
      </c>
      <c r="I8" s="3">
        <v>561</v>
      </c>
      <c r="J8" s="3">
        <v>170</v>
      </c>
      <c r="L8" t="s">
        <v>34</v>
      </c>
      <c r="M8" s="3">
        <v>0.2823</v>
      </c>
      <c r="N8" s="3">
        <v>0.28810000000000002</v>
      </c>
      <c r="O8" s="3">
        <v>0.3085</v>
      </c>
      <c r="P8" s="3">
        <v>0.30620000000000003</v>
      </c>
      <c r="Q8" s="3">
        <v>0.27889999999999998</v>
      </c>
      <c r="R8" s="3">
        <v>0.2828</v>
      </c>
      <c r="S8" s="3">
        <v>0.2954</v>
      </c>
      <c r="T8" s="3">
        <v>0.29199999999999998</v>
      </c>
      <c r="U8" s="3">
        <v>0.23019999999999999</v>
      </c>
    </row>
    <row r="9" spans="1:21" x14ac:dyDescent="0.25">
      <c r="A9" t="s">
        <v>33</v>
      </c>
      <c r="B9" s="3">
        <v>181</v>
      </c>
      <c r="C9" s="3">
        <v>437</v>
      </c>
      <c r="D9" s="3">
        <v>873</v>
      </c>
      <c r="E9" s="3">
        <v>860</v>
      </c>
      <c r="F9" s="3">
        <v>199</v>
      </c>
      <c r="G9" s="3">
        <v>420</v>
      </c>
      <c r="H9" s="3">
        <v>557</v>
      </c>
      <c r="I9" s="3">
        <v>549</v>
      </c>
      <c r="J9" s="3">
        <v>179</v>
      </c>
      <c r="L9" t="s">
        <v>33</v>
      </c>
      <c r="M9" s="3">
        <v>0.2777</v>
      </c>
      <c r="N9" s="3">
        <v>0.32200000000000001</v>
      </c>
      <c r="O9" s="3">
        <v>0.30499999999999999</v>
      </c>
      <c r="P9" s="3">
        <v>0.309</v>
      </c>
      <c r="Q9" s="3">
        <v>0.2949</v>
      </c>
      <c r="R9" s="3">
        <v>0.30840000000000001</v>
      </c>
      <c r="S9" s="3">
        <v>0.31979999999999997</v>
      </c>
      <c r="T9" s="3">
        <v>0.2918</v>
      </c>
      <c r="U9" s="3">
        <v>0.23649999999999999</v>
      </c>
    </row>
    <row r="10" spans="1:21" x14ac:dyDescent="0.25">
      <c r="A10" t="s">
        <v>32</v>
      </c>
      <c r="B10" s="3">
        <v>180</v>
      </c>
      <c r="C10" s="3">
        <v>440</v>
      </c>
      <c r="D10" s="3">
        <v>898</v>
      </c>
      <c r="E10" s="3">
        <v>877</v>
      </c>
      <c r="F10" s="3">
        <v>199</v>
      </c>
      <c r="G10" s="3">
        <v>423</v>
      </c>
      <c r="H10" s="3">
        <v>611</v>
      </c>
      <c r="I10" s="3">
        <v>556</v>
      </c>
      <c r="J10" s="3">
        <v>179</v>
      </c>
      <c r="L10" t="s">
        <v>32</v>
      </c>
      <c r="M10" s="3">
        <v>0.30420000000000003</v>
      </c>
      <c r="N10" s="3">
        <v>0.31590000000000001</v>
      </c>
      <c r="O10" s="3">
        <v>0.3125</v>
      </c>
      <c r="P10" s="3">
        <v>0.31340000000000001</v>
      </c>
      <c r="Q10" s="3">
        <v>0.29630000000000001</v>
      </c>
      <c r="R10" s="3">
        <v>0.29799999999999999</v>
      </c>
      <c r="S10" s="3">
        <v>0.32400000000000001</v>
      </c>
      <c r="T10" s="3">
        <v>0.2949</v>
      </c>
      <c r="U10" s="3">
        <v>0.25140000000000001</v>
      </c>
    </row>
    <row r="11" spans="1:21" x14ac:dyDescent="0.25">
      <c r="A11" t="s">
        <v>36</v>
      </c>
      <c r="B11" s="3">
        <v>186</v>
      </c>
      <c r="C11" s="3">
        <v>438</v>
      </c>
      <c r="D11" s="3">
        <v>430</v>
      </c>
      <c r="E11" s="3">
        <v>752</v>
      </c>
      <c r="F11" s="3">
        <v>202</v>
      </c>
      <c r="G11" s="3">
        <v>513</v>
      </c>
      <c r="H11" s="3">
        <v>183</v>
      </c>
      <c r="I11" s="3">
        <v>496</v>
      </c>
      <c r="J11" s="3">
        <v>178</v>
      </c>
      <c r="L11" t="s">
        <v>36</v>
      </c>
      <c r="M11" s="3">
        <v>0.27789999999999998</v>
      </c>
      <c r="N11" s="3">
        <v>0.30509999999999998</v>
      </c>
      <c r="O11" s="3">
        <v>0.30840000000000001</v>
      </c>
      <c r="P11" s="3">
        <v>0.2959</v>
      </c>
      <c r="Q11" s="3">
        <v>0.2772</v>
      </c>
      <c r="R11" s="3">
        <v>0.2888</v>
      </c>
      <c r="S11" s="3">
        <v>0.2792</v>
      </c>
      <c r="T11" s="3">
        <v>0.29680000000000001</v>
      </c>
      <c r="U11" s="3">
        <v>0.2409</v>
      </c>
    </row>
    <row r="12" spans="1:21" x14ac:dyDescent="0.25">
      <c r="A12" t="s">
        <v>37</v>
      </c>
      <c r="B12" s="3">
        <v>187</v>
      </c>
      <c r="C12" s="3">
        <v>382</v>
      </c>
      <c r="D12" s="3">
        <v>423</v>
      </c>
      <c r="E12" s="3">
        <v>759</v>
      </c>
      <c r="F12" s="3">
        <v>200</v>
      </c>
      <c r="G12" s="3">
        <v>521</v>
      </c>
      <c r="H12" s="3">
        <v>190</v>
      </c>
      <c r="I12" s="3">
        <v>499</v>
      </c>
      <c r="J12" s="3">
        <v>173</v>
      </c>
      <c r="L12" t="s">
        <v>37</v>
      </c>
      <c r="M12" s="3">
        <v>0.2833</v>
      </c>
      <c r="N12" s="3">
        <v>0.29430000000000001</v>
      </c>
      <c r="O12" s="3">
        <v>0.30349999999999999</v>
      </c>
      <c r="P12" s="3">
        <v>0.2928</v>
      </c>
      <c r="Q12" s="3">
        <v>0.28210000000000002</v>
      </c>
      <c r="R12" s="3">
        <v>0.28960000000000002</v>
      </c>
      <c r="S12" s="3">
        <v>0.27489999999999998</v>
      </c>
      <c r="T12" s="3">
        <v>0.28370000000000001</v>
      </c>
      <c r="U12" s="3">
        <v>0.23860000000000001</v>
      </c>
    </row>
    <row r="13" spans="1:21" x14ac:dyDescent="0.25">
      <c r="A13" t="s">
        <v>38</v>
      </c>
      <c r="B13" s="3">
        <v>183</v>
      </c>
      <c r="C13" s="3">
        <v>437</v>
      </c>
      <c r="D13" s="3">
        <v>419</v>
      </c>
      <c r="E13" s="3">
        <v>718</v>
      </c>
      <c r="F13" s="3">
        <v>198</v>
      </c>
      <c r="G13" s="3">
        <v>530</v>
      </c>
      <c r="H13" s="3">
        <v>186</v>
      </c>
      <c r="I13" s="3">
        <v>500</v>
      </c>
      <c r="J13" s="3">
        <v>174</v>
      </c>
      <c r="L13" t="s">
        <v>38</v>
      </c>
      <c r="M13" s="3">
        <v>0.2883</v>
      </c>
      <c r="N13" s="3">
        <v>0.3503</v>
      </c>
      <c r="O13" s="3">
        <v>0.32300000000000001</v>
      </c>
      <c r="P13" s="3">
        <v>0.29549999999999998</v>
      </c>
      <c r="Q13" s="3">
        <v>0.28410000000000002</v>
      </c>
      <c r="R13" s="3">
        <v>0.28129999999999999</v>
      </c>
      <c r="S13" s="3">
        <v>0.28510000000000002</v>
      </c>
      <c r="T13" s="3">
        <v>0.28920000000000001</v>
      </c>
      <c r="U13" s="3">
        <v>0.2354</v>
      </c>
    </row>
    <row r="14" spans="1:21" x14ac:dyDescent="0.25">
      <c r="A14" t="s">
        <v>39</v>
      </c>
      <c r="B14" s="3">
        <v>180</v>
      </c>
      <c r="C14" s="3">
        <v>425</v>
      </c>
      <c r="D14" s="3">
        <v>412</v>
      </c>
      <c r="E14" s="3">
        <v>702</v>
      </c>
      <c r="F14" s="3">
        <v>194</v>
      </c>
      <c r="G14" s="3">
        <v>551</v>
      </c>
      <c r="H14" s="3">
        <v>180</v>
      </c>
      <c r="I14" s="3">
        <v>497</v>
      </c>
      <c r="J14" s="3">
        <v>169</v>
      </c>
      <c r="L14" t="s">
        <v>39</v>
      </c>
      <c r="M14" s="3">
        <v>0.30669999999999997</v>
      </c>
      <c r="N14" s="3">
        <v>0.31840000000000002</v>
      </c>
      <c r="O14" s="3">
        <v>0.31559999999999999</v>
      </c>
      <c r="P14" s="3">
        <v>0.31580000000000003</v>
      </c>
      <c r="Q14" s="3">
        <v>0.29210000000000003</v>
      </c>
      <c r="R14" s="3">
        <v>0.29160000000000003</v>
      </c>
      <c r="S14" s="3">
        <v>0.29089999999999999</v>
      </c>
      <c r="T14" s="3">
        <v>0.2893</v>
      </c>
      <c r="U14" s="3">
        <v>0.25659999999999999</v>
      </c>
    </row>
    <row r="16" spans="1:21" x14ac:dyDescent="0.25">
      <c r="A16" s="17" t="s">
        <v>25</v>
      </c>
      <c r="B16" t="s">
        <v>47</v>
      </c>
      <c r="C16" t="s">
        <v>48</v>
      </c>
      <c r="D16" t="s">
        <v>40</v>
      </c>
      <c r="E16" t="s">
        <v>41</v>
      </c>
      <c r="F16" t="s">
        <v>42</v>
      </c>
      <c r="G16" t="s">
        <v>43</v>
      </c>
      <c r="H16" t="s">
        <v>44</v>
      </c>
      <c r="I16" t="s">
        <v>45</v>
      </c>
      <c r="J16" t="s">
        <v>46</v>
      </c>
      <c r="L16" s="17" t="s">
        <v>25</v>
      </c>
      <c r="M16" t="s">
        <v>47</v>
      </c>
      <c r="N16" t="s">
        <v>48</v>
      </c>
      <c r="O16" t="s">
        <v>40</v>
      </c>
      <c r="P16" t="s">
        <v>41</v>
      </c>
      <c r="Q16" t="s">
        <v>42</v>
      </c>
      <c r="R16" t="s">
        <v>43</v>
      </c>
      <c r="S16" t="s">
        <v>44</v>
      </c>
      <c r="T16" t="s">
        <v>45</v>
      </c>
      <c r="U16" t="s">
        <v>46</v>
      </c>
    </row>
    <row r="17" spans="1:21" x14ac:dyDescent="0.25">
      <c r="A17" t="s">
        <v>31</v>
      </c>
      <c r="B17" s="3">
        <v>237</v>
      </c>
      <c r="C17" s="3">
        <v>3041</v>
      </c>
      <c r="D17" s="3">
        <v>3508</v>
      </c>
      <c r="E17" s="3">
        <v>6517</v>
      </c>
      <c r="F17" s="3">
        <v>290</v>
      </c>
      <c r="G17" s="3">
        <v>986</v>
      </c>
      <c r="H17" s="3">
        <v>1567</v>
      </c>
      <c r="I17" s="3">
        <v>2977</v>
      </c>
      <c r="J17" s="3">
        <v>168</v>
      </c>
      <c r="L17" t="s">
        <v>31</v>
      </c>
      <c r="M17" s="3">
        <v>0.77869999999999995</v>
      </c>
      <c r="N17" s="3">
        <v>0.7409</v>
      </c>
      <c r="O17" s="3">
        <v>0.67669999999999997</v>
      </c>
      <c r="P17" s="3">
        <v>0.8155</v>
      </c>
      <c r="Q17" s="3">
        <v>0.81689999999999996</v>
      </c>
      <c r="R17" s="3">
        <v>0.78779999999999994</v>
      </c>
      <c r="S17" s="3">
        <v>0.752</v>
      </c>
      <c r="T17" s="3">
        <v>0.79410000000000003</v>
      </c>
      <c r="U17" s="3">
        <v>0.23630000000000001</v>
      </c>
    </row>
    <row r="18" spans="1:21" x14ac:dyDescent="0.25">
      <c r="A18" t="s">
        <v>34</v>
      </c>
      <c r="B18" s="3">
        <v>221</v>
      </c>
      <c r="C18" s="3">
        <v>2858</v>
      </c>
      <c r="D18" s="3">
        <v>3471</v>
      </c>
      <c r="E18" s="3">
        <v>6547</v>
      </c>
      <c r="F18" s="3">
        <v>298</v>
      </c>
      <c r="G18" s="3">
        <v>992</v>
      </c>
      <c r="H18" s="3">
        <v>1577</v>
      </c>
      <c r="I18" s="3">
        <v>3003</v>
      </c>
      <c r="J18" s="3">
        <v>176</v>
      </c>
      <c r="L18" t="s">
        <v>34</v>
      </c>
      <c r="M18" s="3">
        <v>0.7964</v>
      </c>
      <c r="N18" s="3">
        <v>0.74790000000000001</v>
      </c>
      <c r="O18" s="3">
        <v>0.67620000000000002</v>
      </c>
      <c r="P18" s="3">
        <v>0.81440000000000001</v>
      </c>
      <c r="Q18" s="3">
        <v>0.7913</v>
      </c>
      <c r="R18" s="3">
        <v>0.78890000000000005</v>
      </c>
      <c r="S18" s="3">
        <v>0.75729999999999997</v>
      </c>
      <c r="T18" s="3">
        <v>0.80630000000000002</v>
      </c>
      <c r="U18" s="3">
        <v>0.2364</v>
      </c>
    </row>
    <row r="19" spans="1:21" x14ac:dyDescent="0.25">
      <c r="A19" t="s">
        <v>33</v>
      </c>
      <c r="B19" s="3">
        <v>219</v>
      </c>
      <c r="C19" s="3">
        <v>2823</v>
      </c>
      <c r="D19" s="3">
        <v>3433</v>
      </c>
      <c r="E19" s="3">
        <v>6404</v>
      </c>
      <c r="F19" s="3">
        <v>297</v>
      </c>
      <c r="G19" s="3">
        <v>978</v>
      </c>
      <c r="H19" s="3">
        <v>1565</v>
      </c>
      <c r="I19" s="3">
        <v>2936</v>
      </c>
      <c r="J19" s="3">
        <v>181</v>
      </c>
      <c r="L19" t="s">
        <v>33</v>
      </c>
      <c r="M19" s="3">
        <v>0.78310000000000002</v>
      </c>
      <c r="N19" s="3">
        <v>0.75870000000000004</v>
      </c>
      <c r="O19" s="3">
        <v>0.6673</v>
      </c>
      <c r="P19" s="3">
        <v>0.81140000000000001</v>
      </c>
      <c r="Q19" s="3">
        <v>0.8075</v>
      </c>
      <c r="R19" s="3">
        <v>0.79549999999999998</v>
      </c>
      <c r="S19" s="3">
        <v>0.77470000000000006</v>
      </c>
      <c r="T19" s="3">
        <v>0.80159999999999998</v>
      </c>
      <c r="U19" s="3">
        <v>0.2417</v>
      </c>
    </row>
    <row r="20" spans="1:21" x14ac:dyDescent="0.25">
      <c r="A20" t="s">
        <v>32</v>
      </c>
      <c r="B20" s="3">
        <v>214</v>
      </c>
      <c r="C20" s="3">
        <v>2836</v>
      </c>
      <c r="D20" s="3">
        <v>3516</v>
      </c>
      <c r="E20" s="3">
        <v>6531</v>
      </c>
      <c r="F20" s="3">
        <v>291</v>
      </c>
      <c r="G20" s="3">
        <v>989</v>
      </c>
      <c r="H20" s="3">
        <v>1570</v>
      </c>
      <c r="I20" s="3">
        <v>2982</v>
      </c>
      <c r="J20" s="3">
        <v>179</v>
      </c>
      <c r="L20" t="s">
        <v>32</v>
      </c>
      <c r="M20" s="3">
        <v>0.79859999999999998</v>
      </c>
      <c r="N20" s="3">
        <v>0.76870000000000005</v>
      </c>
      <c r="O20" s="3">
        <v>0.66920000000000002</v>
      </c>
      <c r="P20" s="3">
        <v>0.79669999999999996</v>
      </c>
      <c r="Q20" s="3">
        <v>0.79090000000000005</v>
      </c>
      <c r="R20" s="3">
        <v>0.80730000000000002</v>
      </c>
      <c r="S20" s="3">
        <v>0.77129999999999999</v>
      </c>
      <c r="T20" s="3">
        <v>0.79690000000000005</v>
      </c>
      <c r="U20" s="3">
        <v>0.24340000000000001</v>
      </c>
    </row>
    <row r="21" spans="1:21" x14ac:dyDescent="0.25">
      <c r="A21" t="s">
        <v>36</v>
      </c>
      <c r="B21" s="3">
        <v>224</v>
      </c>
      <c r="C21" s="3">
        <v>2877</v>
      </c>
      <c r="D21" s="3">
        <v>2093</v>
      </c>
      <c r="E21" s="3">
        <v>5963</v>
      </c>
      <c r="F21" s="3">
        <v>300</v>
      </c>
      <c r="G21" s="3">
        <v>1107</v>
      </c>
      <c r="H21" s="3">
        <v>198</v>
      </c>
      <c r="I21" s="3">
        <v>2806</v>
      </c>
      <c r="J21" s="3">
        <v>182</v>
      </c>
      <c r="L21" t="s">
        <v>36</v>
      </c>
      <c r="M21" s="3">
        <v>0.77100000000000002</v>
      </c>
      <c r="N21" s="3">
        <v>0.75929999999999997</v>
      </c>
      <c r="O21" s="3">
        <v>0.77980000000000005</v>
      </c>
      <c r="P21" s="3">
        <v>0.78090000000000004</v>
      </c>
      <c r="Q21" s="3">
        <v>0.79490000000000005</v>
      </c>
      <c r="R21" s="3">
        <v>0.78049999999999997</v>
      </c>
      <c r="S21" s="3">
        <v>0.54790000000000005</v>
      </c>
      <c r="T21" s="3">
        <v>0.79149999999999998</v>
      </c>
      <c r="U21" s="3">
        <v>0.2344</v>
      </c>
    </row>
    <row r="22" spans="1:21" x14ac:dyDescent="0.25">
      <c r="A22" t="s">
        <v>37</v>
      </c>
      <c r="B22" s="3">
        <v>214</v>
      </c>
      <c r="C22" s="3">
        <v>2777</v>
      </c>
      <c r="D22" s="3">
        <v>2061</v>
      </c>
      <c r="E22" s="3">
        <v>6100</v>
      </c>
      <c r="F22" s="3">
        <v>294</v>
      </c>
      <c r="G22" s="3">
        <v>1105</v>
      </c>
      <c r="H22" s="3">
        <v>205</v>
      </c>
      <c r="I22" s="3">
        <v>2853</v>
      </c>
      <c r="J22" s="3">
        <v>176</v>
      </c>
      <c r="L22" t="s">
        <v>37</v>
      </c>
      <c r="M22" s="3">
        <v>0.77549999999999997</v>
      </c>
      <c r="N22" s="3">
        <v>0.75119999999999998</v>
      </c>
      <c r="O22" s="3">
        <v>0.77239999999999998</v>
      </c>
      <c r="P22" s="3">
        <v>0.77769999999999995</v>
      </c>
      <c r="Q22" s="3">
        <v>0.79520000000000002</v>
      </c>
      <c r="R22" s="3">
        <v>0.77029999999999998</v>
      </c>
      <c r="S22" s="3">
        <v>0.53610000000000002</v>
      </c>
      <c r="T22" s="3">
        <v>0.8014</v>
      </c>
      <c r="U22" s="3">
        <v>0.23569999999999999</v>
      </c>
    </row>
    <row r="23" spans="1:21" x14ac:dyDescent="0.25">
      <c r="A23" t="s">
        <v>38</v>
      </c>
      <c r="B23" s="3">
        <v>209</v>
      </c>
      <c r="C23" s="3">
        <v>2710</v>
      </c>
      <c r="D23" s="3">
        <v>2054</v>
      </c>
      <c r="E23" s="3">
        <v>5998</v>
      </c>
      <c r="F23" s="3">
        <v>289</v>
      </c>
      <c r="G23" s="3">
        <v>1086</v>
      </c>
      <c r="H23" s="3">
        <v>197</v>
      </c>
      <c r="I23" s="3">
        <v>2861</v>
      </c>
      <c r="J23" s="3">
        <v>179</v>
      </c>
      <c r="L23" t="s">
        <v>38</v>
      </c>
      <c r="M23" s="3">
        <v>0.75849999999999995</v>
      </c>
      <c r="N23" s="3">
        <v>0.74299999999999999</v>
      </c>
      <c r="O23" s="3">
        <v>0.76839999999999997</v>
      </c>
      <c r="P23" s="3">
        <v>0.77829999999999999</v>
      </c>
      <c r="Q23" s="3">
        <v>0.79139999999999999</v>
      </c>
      <c r="R23" s="3">
        <v>0.76239999999999997</v>
      </c>
      <c r="S23" s="3">
        <v>0.53890000000000005</v>
      </c>
      <c r="T23" s="3">
        <v>0.80369999999999997</v>
      </c>
      <c r="U23" s="3">
        <v>0.2399</v>
      </c>
    </row>
    <row r="24" spans="1:21" x14ac:dyDescent="0.25">
      <c r="A24" t="s">
        <v>39</v>
      </c>
      <c r="B24" s="3">
        <v>212</v>
      </c>
      <c r="C24" s="3">
        <v>2630</v>
      </c>
      <c r="D24" s="3">
        <v>2011</v>
      </c>
      <c r="E24" s="3">
        <v>5715</v>
      </c>
      <c r="F24" s="3">
        <v>291</v>
      </c>
      <c r="G24" s="3">
        <v>1063</v>
      </c>
      <c r="H24" s="3">
        <v>193</v>
      </c>
      <c r="I24" s="3">
        <v>2725</v>
      </c>
      <c r="J24" s="3">
        <v>170</v>
      </c>
      <c r="L24" t="s">
        <v>39</v>
      </c>
      <c r="M24" s="3">
        <v>0.78700000000000003</v>
      </c>
      <c r="N24" s="3">
        <v>0.72389999999999999</v>
      </c>
      <c r="O24" s="3">
        <v>0.73799999999999999</v>
      </c>
      <c r="P24" s="3">
        <v>0.75119999999999998</v>
      </c>
      <c r="Q24" s="3">
        <v>0.78590000000000004</v>
      </c>
      <c r="R24" s="3">
        <v>0.74990000000000001</v>
      </c>
      <c r="S24" s="3">
        <v>0.53769999999999996</v>
      </c>
      <c r="T24" s="3">
        <v>0.7823</v>
      </c>
      <c r="U24" s="3">
        <v>0.2515</v>
      </c>
    </row>
    <row r="27" spans="1:21" x14ac:dyDescent="0.25">
      <c r="B27" t="s">
        <v>129</v>
      </c>
    </row>
    <row r="28" spans="1:21" x14ac:dyDescent="0.25">
      <c r="B28" t="s">
        <v>52</v>
      </c>
      <c r="C28" t="s">
        <v>62</v>
      </c>
      <c r="D28" t="s">
        <v>69</v>
      </c>
      <c r="E28" t="s">
        <v>70</v>
      </c>
      <c r="F28" t="s">
        <v>71</v>
      </c>
      <c r="G28" t="s">
        <v>72</v>
      </c>
      <c r="H28" t="s">
        <v>73</v>
      </c>
      <c r="I28" t="s">
        <v>74</v>
      </c>
      <c r="J28" t="s">
        <v>75</v>
      </c>
    </row>
    <row r="29" spans="1:21" x14ac:dyDescent="0.25">
      <c r="B29" t="s">
        <v>53</v>
      </c>
      <c r="C29" t="s">
        <v>63</v>
      </c>
      <c r="D29" t="s">
        <v>76</v>
      </c>
      <c r="E29" t="s">
        <v>77</v>
      </c>
      <c r="F29" t="s">
        <v>78</v>
      </c>
      <c r="G29" t="s">
        <v>79</v>
      </c>
      <c r="H29" t="s">
        <v>80</v>
      </c>
      <c r="I29" t="s">
        <v>81</v>
      </c>
      <c r="J29" t="s">
        <v>82</v>
      </c>
    </row>
    <row r="30" spans="1:21" x14ac:dyDescent="0.25">
      <c r="B30" t="s">
        <v>56</v>
      </c>
      <c r="C30" t="s">
        <v>55</v>
      </c>
      <c r="D30" t="s">
        <v>54</v>
      </c>
      <c r="E30" t="s">
        <v>83</v>
      </c>
      <c r="F30" t="s">
        <v>84</v>
      </c>
      <c r="G30" t="s">
        <v>85</v>
      </c>
      <c r="H30" t="s">
        <v>86</v>
      </c>
      <c r="I30" t="s">
        <v>87</v>
      </c>
      <c r="J30" t="s">
        <v>88</v>
      </c>
    </row>
    <row r="31" spans="1:21" x14ac:dyDescent="0.25">
      <c r="B31" t="s">
        <v>57</v>
      </c>
      <c r="C31" t="s">
        <v>64</v>
      </c>
      <c r="D31" t="s">
        <v>89</v>
      </c>
      <c r="E31" t="s">
        <v>90</v>
      </c>
      <c r="F31" t="s">
        <v>91</v>
      </c>
      <c r="G31" t="s">
        <v>92</v>
      </c>
      <c r="H31" t="s">
        <v>93</v>
      </c>
      <c r="I31" t="s">
        <v>94</v>
      </c>
      <c r="J31" t="s">
        <v>95</v>
      </c>
    </row>
    <row r="32" spans="1:21" x14ac:dyDescent="0.25">
      <c r="B32" t="s">
        <v>58</v>
      </c>
      <c r="C32" t="s">
        <v>65</v>
      </c>
      <c r="D32" t="s">
        <v>96</v>
      </c>
      <c r="E32" t="s">
        <v>97</v>
      </c>
      <c r="F32" t="s">
        <v>98</v>
      </c>
      <c r="G32" t="s">
        <v>99</v>
      </c>
      <c r="H32" t="s">
        <v>100</v>
      </c>
      <c r="I32" t="s">
        <v>101</v>
      </c>
      <c r="J32" t="s">
        <v>102</v>
      </c>
    </row>
    <row r="33" spans="2:10" x14ac:dyDescent="0.25">
      <c r="B33" t="s">
        <v>59</v>
      </c>
      <c r="C33" t="s">
        <v>66</v>
      </c>
      <c r="D33" t="s">
        <v>103</v>
      </c>
      <c r="E33" t="s">
        <v>104</v>
      </c>
      <c r="F33" t="s">
        <v>105</v>
      </c>
      <c r="G33" t="s">
        <v>106</v>
      </c>
      <c r="H33" t="s">
        <v>107</v>
      </c>
      <c r="I33" t="s">
        <v>108</v>
      </c>
      <c r="J33" t="s">
        <v>109</v>
      </c>
    </row>
    <row r="34" spans="2:10" x14ac:dyDescent="0.25">
      <c r="B34" t="s">
        <v>60</v>
      </c>
      <c r="C34" t="s">
        <v>67</v>
      </c>
      <c r="D34" t="s">
        <v>110</v>
      </c>
      <c r="E34" t="s">
        <v>111</v>
      </c>
      <c r="F34" t="s">
        <v>112</v>
      </c>
      <c r="G34" t="s">
        <v>113</v>
      </c>
      <c r="H34" t="s">
        <v>114</v>
      </c>
      <c r="I34" t="s">
        <v>115</v>
      </c>
      <c r="J34" t="s">
        <v>116</v>
      </c>
    </row>
    <row r="35" spans="2:10" x14ac:dyDescent="0.25">
      <c r="B35" t="s">
        <v>61</v>
      </c>
      <c r="C35" t="s">
        <v>68</v>
      </c>
      <c r="D35" t="s">
        <v>117</v>
      </c>
      <c r="E35" t="s">
        <v>118</v>
      </c>
      <c r="F35" t="s">
        <v>119</v>
      </c>
      <c r="G35" t="s">
        <v>120</v>
      </c>
      <c r="H35" t="s">
        <v>121</v>
      </c>
      <c r="I35" t="s">
        <v>122</v>
      </c>
      <c r="J35" t="s">
        <v>123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7"/>
  <sheetViews>
    <sheetView topLeftCell="L10" workbookViewId="0">
      <selection activeCell="E2" sqref="E2"/>
    </sheetView>
  </sheetViews>
  <sheetFormatPr baseColWidth="10" defaultRowHeight="15" x14ac:dyDescent="0.25"/>
  <cols>
    <col min="1" max="1" width="21.42578125" customWidth="1"/>
    <col min="2" max="9" width="9.85546875" customWidth="1"/>
    <col min="10" max="10" width="6.140625" customWidth="1"/>
    <col min="11" max="18" width="9.85546875" customWidth="1"/>
    <col min="19" max="19" width="6.140625" customWidth="1"/>
    <col min="20" max="21" width="9.85546875" customWidth="1"/>
    <col min="22" max="37" width="9.7109375" customWidth="1"/>
    <col min="39" max="44" width="10.85546875" customWidth="1"/>
  </cols>
  <sheetData>
    <row r="1" spans="1:28" ht="18.75" x14ac:dyDescent="0.3">
      <c r="A1" s="12" t="s">
        <v>20</v>
      </c>
      <c r="B1" s="7" t="s">
        <v>132</v>
      </c>
      <c r="F1" s="11" t="s">
        <v>51</v>
      </c>
    </row>
    <row r="2" spans="1:28" x14ac:dyDescent="0.25">
      <c r="A2" t="s">
        <v>131</v>
      </c>
      <c r="B2" s="16">
        <f>'OD600 reference point'!B9</f>
        <v>0.67687348912167589</v>
      </c>
      <c r="F2" s="11" t="s">
        <v>162</v>
      </c>
    </row>
    <row r="3" spans="1:28" x14ac:dyDescent="0.25">
      <c r="A3" s="10" t="s">
        <v>136</v>
      </c>
      <c r="B3" s="15">
        <f>'Fluorescein standard curve'!C30</f>
        <v>2.9349433204500195E-4</v>
      </c>
    </row>
    <row r="4" spans="1:28" x14ac:dyDescent="0.25">
      <c r="I4" s="11"/>
    </row>
    <row r="7" spans="1:28" ht="18.75" x14ac:dyDescent="0.3">
      <c r="A7" s="13" t="s">
        <v>21</v>
      </c>
    </row>
    <row r="8" spans="1:28" ht="15.75" x14ac:dyDescent="0.25">
      <c r="A8" s="19" t="s">
        <v>133</v>
      </c>
      <c r="K8" s="20" t="s">
        <v>138</v>
      </c>
      <c r="T8" s="17" t="s">
        <v>137</v>
      </c>
    </row>
    <row r="9" spans="1:28" s="9" customFormat="1" x14ac:dyDescent="0.25">
      <c r="A9" s="17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 x14ac:dyDescent="0.25">
      <c r="A10" t="s">
        <v>31</v>
      </c>
      <c r="B10" s="23">
        <f t="shared" ref="B10:I17" si="0">K10/T10*$B$3/$B$2</f>
        <v>0.25340431312698097</v>
      </c>
      <c r="C10" s="23">
        <f t="shared" si="0"/>
        <v>2.4248086506597342</v>
      </c>
      <c r="D10" s="23">
        <f t="shared" si="0"/>
        <v>4.744835835284392</v>
      </c>
      <c r="E10" s="23">
        <f t="shared" si="0"/>
        <v>3.6610559211587601</v>
      </c>
      <c r="F10" s="23">
        <f t="shared" si="0"/>
        <v>0.19883027038221276</v>
      </c>
      <c r="G10" s="23">
        <f t="shared" si="0"/>
        <v>1.5334737973239805</v>
      </c>
      <c r="H10" s="23">
        <f t="shared" si="0"/>
        <v>2.2168785922617964</v>
      </c>
      <c r="I10" s="23">
        <f t="shared" si="0"/>
        <v>2.5892876734681094</v>
      </c>
      <c r="K10" s="16">
        <f>'Raw Plate Reader Measurements'!B7-'Raw Plate Reader Measurements'!$J7</f>
        <v>27</v>
      </c>
      <c r="L10" s="16">
        <f>'Raw Plate Reader Measurements'!C7-'Raw Plate Reader Measurements'!$J7</f>
        <v>288</v>
      </c>
      <c r="M10" s="16">
        <f>'Raw Plate Reader Measurements'!D7-'Raw Plate Reader Measurements'!$J7</f>
        <v>708</v>
      </c>
      <c r="N10" s="16">
        <f>'Raw Plate Reader Measurements'!E7-'Raw Plate Reader Measurements'!$J7</f>
        <v>678</v>
      </c>
      <c r="O10" s="16">
        <f>'Raw Plate Reader Measurements'!F7-'Raw Plate Reader Measurements'!$J7</f>
        <v>26</v>
      </c>
      <c r="P10" s="16">
        <f>'Raw Plate Reader Measurements'!G7-'Raw Plate Reader Measurements'!$J7</f>
        <v>232</v>
      </c>
      <c r="Q10" s="16">
        <f>'Raw Plate Reader Measurements'!H7-'Raw Plate Reader Measurements'!$J7</f>
        <v>431</v>
      </c>
      <c r="R10" s="16">
        <f>'Raw Plate Reader Measurements'!I7-'Raw Plate Reader Measurements'!$J7</f>
        <v>378</v>
      </c>
      <c r="S10" s="26"/>
      <c r="T10" s="23">
        <f>'Raw Plate Reader Measurements'!M7-'Raw Plate Reader Measurements'!$U7</f>
        <v>4.6200000000000019E-2</v>
      </c>
      <c r="U10" s="23">
        <f>'Raw Plate Reader Measurements'!N7-'Raw Plate Reader Measurements'!$U7</f>
        <v>5.149999999999999E-2</v>
      </c>
      <c r="V10" s="23">
        <f>'Raw Plate Reader Measurements'!O7-'Raw Plate Reader Measurements'!$U7</f>
        <v>6.469999999999998E-2</v>
      </c>
      <c r="W10" s="23">
        <f>'Raw Plate Reader Measurements'!P7-'Raw Plate Reader Measurements'!$U7</f>
        <v>8.0299999999999983E-2</v>
      </c>
      <c r="X10" s="23">
        <f>'Raw Plate Reader Measurements'!Q7-'Raw Plate Reader Measurements'!$U7</f>
        <v>5.6700000000000028E-2</v>
      </c>
      <c r="Y10" s="23">
        <f>'Raw Plate Reader Measurements'!R7-'Raw Plate Reader Measurements'!$U7</f>
        <v>6.5599999999999992E-2</v>
      </c>
      <c r="Z10" s="23">
        <f>'Raw Plate Reader Measurements'!S7-'Raw Plate Reader Measurements'!$U7</f>
        <v>8.4299999999999986E-2</v>
      </c>
      <c r="AA10" s="23">
        <f>'Raw Plate Reader Measurements'!T7-'Raw Plate Reader Measurements'!$U7</f>
        <v>6.3300000000000023E-2</v>
      </c>
    </row>
    <row r="11" spans="1:28" x14ac:dyDescent="0.25">
      <c r="A11" t="s">
        <v>34</v>
      </c>
      <c r="B11" s="23">
        <f t="shared" si="0"/>
        <v>6.6580105304423265E-2</v>
      </c>
      <c r="C11" s="23">
        <f t="shared" si="0"/>
        <v>2.1343149689393961</v>
      </c>
      <c r="D11" s="23">
        <f t="shared" si="0"/>
        <v>4.0314551374048682</v>
      </c>
      <c r="E11" s="23">
        <f t="shared" si="0"/>
        <v>3.9651847418100545</v>
      </c>
      <c r="F11" s="23">
        <f t="shared" si="0"/>
        <v>0.31162428650568752</v>
      </c>
      <c r="G11" s="23">
        <f t="shared" si="0"/>
        <v>2.0526070534784995</v>
      </c>
      <c r="H11" s="23">
        <f t="shared" si="0"/>
        <v>2.7133435246071023</v>
      </c>
      <c r="I11" s="23">
        <f t="shared" si="0"/>
        <v>2.7433454352082061</v>
      </c>
      <c r="K11" s="16">
        <f>'Raw Plate Reader Measurements'!B8-'Raw Plate Reader Measurements'!$J8</f>
        <v>8</v>
      </c>
      <c r="L11" s="16">
        <f>'Raw Plate Reader Measurements'!C8-'Raw Plate Reader Measurements'!$J8</f>
        <v>285</v>
      </c>
      <c r="M11" s="16">
        <f>'Raw Plate Reader Measurements'!D8-'Raw Plate Reader Measurements'!$J8</f>
        <v>728</v>
      </c>
      <c r="N11" s="16">
        <f>'Raw Plate Reader Measurements'!E8-'Raw Plate Reader Measurements'!$J8</f>
        <v>695</v>
      </c>
      <c r="O11" s="16">
        <f>'Raw Plate Reader Measurements'!F8-'Raw Plate Reader Measurements'!$J8</f>
        <v>35</v>
      </c>
      <c r="P11" s="16">
        <f>'Raw Plate Reader Measurements'!G8-'Raw Plate Reader Measurements'!$J8</f>
        <v>249</v>
      </c>
      <c r="Q11" s="16">
        <f>'Raw Plate Reader Measurements'!H8-'Raw Plate Reader Measurements'!$J8</f>
        <v>408</v>
      </c>
      <c r="R11" s="16">
        <f>'Raw Plate Reader Measurements'!I8-'Raw Plate Reader Measurements'!$J8</f>
        <v>391</v>
      </c>
      <c r="S11" s="26"/>
      <c r="T11" s="23">
        <f>'Raw Plate Reader Measurements'!M8-'Raw Plate Reader Measurements'!$U8</f>
        <v>5.2100000000000007E-2</v>
      </c>
      <c r="U11" s="23">
        <f>'Raw Plate Reader Measurements'!N8-'Raw Plate Reader Measurements'!$U8</f>
        <v>5.7900000000000035E-2</v>
      </c>
      <c r="V11" s="23">
        <f>'Raw Plate Reader Measurements'!O8-'Raw Plate Reader Measurements'!$U8</f>
        <v>7.8300000000000008E-2</v>
      </c>
      <c r="W11" s="23">
        <f>'Raw Plate Reader Measurements'!P8-'Raw Plate Reader Measurements'!$U8</f>
        <v>7.600000000000004E-2</v>
      </c>
      <c r="X11" s="23">
        <f>'Raw Plate Reader Measurements'!Q8-'Raw Plate Reader Measurements'!$U8</f>
        <v>4.8699999999999993E-2</v>
      </c>
      <c r="Y11" s="23">
        <f>'Raw Plate Reader Measurements'!R8-'Raw Plate Reader Measurements'!$U8</f>
        <v>5.2600000000000008E-2</v>
      </c>
      <c r="Z11" s="23">
        <f>'Raw Plate Reader Measurements'!S8-'Raw Plate Reader Measurements'!$U8</f>
        <v>6.5200000000000008E-2</v>
      </c>
      <c r="AA11" s="23">
        <f>'Raw Plate Reader Measurements'!T8-'Raw Plate Reader Measurements'!$U8</f>
        <v>6.1799999999999994E-2</v>
      </c>
    </row>
    <row r="12" spans="1:28" x14ac:dyDescent="0.25">
      <c r="A12" t="s">
        <v>33</v>
      </c>
      <c r="B12" s="23">
        <f t="shared" si="0"/>
        <v>2.1048686203643516E-2</v>
      </c>
      <c r="C12" s="23">
        <f t="shared" si="0"/>
        <v>1.3084158764342055</v>
      </c>
      <c r="D12" s="23">
        <f t="shared" si="0"/>
        <v>4.3929990867411561</v>
      </c>
      <c r="E12" s="23">
        <f t="shared" si="0"/>
        <v>4.0728772313990822</v>
      </c>
      <c r="F12" s="23">
        <f t="shared" si="0"/>
        <v>0.14849415609419742</v>
      </c>
      <c r="G12" s="23">
        <f t="shared" si="0"/>
        <v>1.4533839711628458</v>
      </c>
      <c r="H12" s="23">
        <f t="shared" si="0"/>
        <v>1.9676099607506774</v>
      </c>
      <c r="I12" s="23">
        <f t="shared" si="0"/>
        <v>2.9011408000754226</v>
      </c>
      <c r="K12" s="16">
        <f>'Raw Plate Reader Measurements'!B9-'Raw Plate Reader Measurements'!$J9</f>
        <v>2</v>
      </c>
      <c r="L12" s="16">
        <f>'Raw Plate Reader Measurements'!C9-'Raw Plate Reader Measurements'!$J9</f>
        <v>258</v>
      </c>
      <c r="M12" s="16">
        <f>'Raw Plate Reader Measurements'!D9-'Raw Plate Reader Measurements'!$J9</f>
        <v>694</v>
      </c>
      <c r="N12" s="16">
        <f>'Raw Plate Reader Measurements'!E9-'Raw Plate Reader Measurements'!$J9</f>
        <v>681</v>
      </c>
      <c r="O12" s="16">
        <f>'Raw Plate Reader Measurements'!F9-'Raw Plate Reader Measurements'!$J9</f>
        <v>20</v>
      </c>
      <c r="P12" s="16">
        <f>'Raw Plate Reader Measurements'!G9-'Raw Plate Reader Measurements'!$J9</f>
        <v>241</v>
      </c>
      <c r="Q12" s="16">
        <f>'Raw Plate Reader Measurements'!H9-'Raw Plate Reader Measurements'!$J9</f>
        <v>378</v>
      </c>
      <c r="R12" s="16">
        <f>'Raw Plate Reader Measurements'!I9-'Raw Plate Reader Measurements'!$J9</f>
        <v>370</v>
      </c>
      <c r="S12" s="26"/>
      <c r="T12" s="23">
        <f>'Raw Plate Reader Measurements'!M9-'Raw Plate Reader Measurements'!$U9</f>
        <v>4.1200000000000014E-2</v>
      </c>
      <c r="U12" s="23">
        <f>'Raw Plate Reader Measurements'!N9-'Raw Plate Reader Measurements'!$U9</f>
        <v>8.550000000000002E-2</v>
      </c>
      <c r="V12" s="23">
        <f>'Raw Plate Reader Measurements'!O9-'Raw Plate Reader Measurements'!$U9</f>
        <v>6.8500000000000005E-2</v>
      </c>
      <c r="W12" s="23">
        <f>'Raw Plate Reader Measurements'!P9-'Raw Plate Reader Measurements'!$U9</f>
        <v>7.2500000000000009E-2</v>
      </c>
      <c r="X12" s="23">
        <f>'Raw Plate Reader Measurements'!Q9-'Raw Plate Reader Measurements'!$U9</f>
        <v>5.8400000000000007E-2</v>
      </c>
      <c r="Y12" s="23">
        <f>'Raw Plate Reader Measurements'!R9-'Raw Plate Reader Measurements'!$U9</f>
        <v>7.1900000000000019E-2</v>
      </c>
      <c r="Z12" s="23">
        <f>'Raw Plate Reader Measurements'!S9-'Raw Plate Reader Measurements'!$U9</f>
        <v>8.3299999999999985E-2</v>
      </c>
      <c r="AA12" s="23">
        <f>'Raw Plate Reader Measurements'!T9-'Raw Plate Reader Measurements'!$U9</f>
        <v>5.5300000000000016E-2</v>
      </c>
    </row>
    <row r="13" spans="1:28" x14ac:dyDescent="0.25">
      <c r="A13" t="s">
        <v>32</v>
      </c>
      <c r="B13" s="23">
        <f t="shared" si="0"/>
        <v>8.2121768143003111E-3</v>
      </c>
      <c r="C13" s="23">
        <f t="shared" si="0"/>
        <v>1.7545793215892984</v>
      </c>
      <c r="D13" s="23">
        <f t="shared" si="0"/>
        <v>5.1024633524819265</v>
      </c>
      <c r="E13" s="23">
        <f t="shared" si="0"/>
        <v>4.8815298255637014</v>
      </c>
      <c r="F13" s="23">
        <f t="shared" si="0"/>
        <v>0.1931416195078203</v>
      </c>
      <c r="G13" s="23">
        <f t="shared" si="0"/>
        <v>2.2703673033045892</v>
      </c>
      <c r="H13" s="23">
        <f t="shared" si="0"/>
        <v>2.5801166427474445</v>
      </c>
      <c r="I13" s="23">
        <f t="shared" si="0"/>
        <v>3.7578921102238247</v>
      </c>
      <c r="K13" s="16">
        <f>'Raw Plate Reader Measurements'!B10-'Raw Plate Reader Measurements'!$J10</f>
        <v>1</v>
      </c>
      <c r="L13" s="16">
        <f>'Raw Plate Reader Measurements'!C10-'Raw Plate Reader Measurements'!$J10</f>
        <v>261</v>
      </c>
      <c r="M13" s="16">
        <f>'Raw Plate Reader Measurements'!D10-'Raw Plate Reader Measurements'!$J10</f>
        <v>719</v>
      </c>
      <c r="N13" s="16">
        <f>'Raw Plate Reader Measurements'!E10-'Raw Plate Reader Measurements'!$J10</f>
        <v>698</v>
      </c>
      <c r="O13" s="16">
        <f>'Raw Plate Reader Measurements'!F10-'Raw Plate Reader Measurements'!$J10</f>
        <v>20</v>
      </c>
      <c r="P13" s="16">
        <f>'Raw Plate Reader Measurements'!G10-'Raw Plate Reader Measurements'!$J10</f>
        <v>244</v>
      </c>
      <c r="Q13" s="16">
        <f>'Raw Plate Reader Measurements'!H10-'Raw Plate Reader Measurements'!$J10</f>
        <v>432</v>
      </c>
      <c r="R13" s="16">
        <f>'Raw Plate Reader Measurements'!I10-'Raw Plate Reader Measurements'!$J10</f>
        <v>377</v>
      </c>
      <c r="S13" s="26"/>
      <c r="T13" s="23">
        <f>'Raw Plate Reader Measurements'!M10-'Raw Plate Reader Measurements'!$U10</f>
        <v>5.2800000000000014E-2</v>
      </c>
      <c r="U13" s="23">
        <f>'Raw Plate Reader Measurements'!N10-'Raw Plate Reader Measurements'!$U10</f>
        <v>6.4500000000000002E-2</v>
      </c>
      <c r="V13" s="23">
        <f>'Raw Plate Reader Measurements'!O10-'Raw Plate Reader Measurements'!$U10</f>
        <v>6.1099999999999988E-2</v>
      </c>
      <c r="W13" s="23">
        <f>'Raw Plate Reader Measurements'!P10-'Raw Plate Reader Measurements'!$U10</f>
        <v>6.2E-2</v>
      </c>
      <c r="X13" s="23">
        <f>'Raw Plate Reader Measurements'!Q10-'Raw Plate Reader Measurements'!$U10</f>
        <v>4.4899999999999995E-2</v>
      </c>
      <c r="Y13" s="23">
        <f>'Raw Plate Reader Measurements'!R10-'Raw Plate Reader Measurements'!$U10</f>
        <v>4.6599999999999975E-2</v>
      </c>
      <c r="Z13" s="23">
        <f>'Raw Plate Reader Measurements'!S10-'Raw Plate Reader Measurements'!$U10</f>
        <v>7.2599999999999998E-2</v>
      </c>
      <c r="AA13" s="23">
        <f>'Raw Plate Reader Measurements'!T10-'Raw Plate Reader Measurements'!$U10</f>
        <v>4.3499999999999983E-2</v>
      </c>
    </row>
    <row r="14" spans="1:28" x14ac:dyDescent="0.25">
      <c r="A14" t="s">
        <v>36</v>
      </c>
      <c r="B14" s="23">
        <f t="shared" si="0"/>
        <v>9.3751986117850128E-2</v>
      </c>
      <c r="C14" s="23">
        <f t="shared" si="0"/>
        <v>1.7560243505718809</v>
      </c>
      <c r="D14" s="23">
        <f t="shared" si="0"/>
        <v>1.6187842936348777</v>
      </c>
      <c r="E14" s="23">
        <f t="shared" si="0"/>
        <v>4.525237911752046</v>
      </c>
      <c r="F14" s="23">
        <f t="shared" si="0"/>
        <v>0.28667962697193827</v>
      </c>
      <c r="G14" s="23">
        <f t="shared" si="0"/>
        <v>3.0325048745583292</v>
      </c>
      <c r="H14" s="23">
        <f t="shared" si="0"/>
        <v>5.6606127388388584E-2</v>
      </c>
      <c r="I14" s="23">
        <f t="shared" si="0"/>
        <v>2.4666499746480857</v>
      </c>
      <c r="K14" s="16">
        <f>'Raw Plate Reader Measurements'!B11-'Raw Plate Reader Measurements'!$J11</f>
        <v>8</v>
      </c>
      <c r="L14" s="16">
        <f>'Raw Plate Reader Measurements'!C11-'Raw Plate Reader Measurements'!$J11</f>
        <v>260</v>
      </c>
      <c r="M14" s="16">
        <f>'Raw Plate Reader Measurements'!D11-'Raw Plate Reader Measurements'!$J11</f>
        <v>252</v>
      </c>
      <c r="N14" s="16">
        <f>'Raw Plate Reader Measurements'!E11-'Raw Plate Reader Measurements'!$J11</f>
        <v>574</v>
      </c>
      <c r="O14" s="16">
        <f>'Raw Plate Reader Measurements'!F11-'Raw Plate Reader Measurements'!$J11</f>
        <v>24</v>
      </c>
      <c r="P14" s="16">
        <f>'Raw Plate Reader Measurements'!G11-'Raw Plate Reader Measurements'!$J11</f>
        <v>335</v>
      </c>
      <c r="Q14" s="16">
        <f>'Raw Plate Reader Measurements'!H11-'Raw Plate Reader Measurements'!$J11</f>
        <v>5</v>
      </c>
      <c r="R14" s="16">
        <f>'Raw Plate Reader Measurements'!I11-'Raw Plate Reader Measurements'!$J11</f>
        <v>318</v>
      </c>
      <c r="S14" s="26"/>
      <c r="T14" s="23">
        <f>'Raw Plate Reader Measurements'!M11-'Raw Plate Reader Measurements'!$U11</f>
        <v>3.6999999999999977E-2</v>
      </c>
      <c r="U14" s="23">
        <f>'Raw Plate Reader Measurements'!N11-'Raw Plate Reader Measurements'!$U11</f>
        <v>6.4199999999999979E-2</v>
      </c>
      <c r="V14" s="23">
        <f>'Raw Plate Reader Measurements'!O11-'Raw Plate Reader Measurements'!$U11</f>
        <v>6.7500000000000004E-2</v>
      </c>
      <c r="W14" s="23">
        <f>'Raw Plate Reader Measurements'!P11-'Raw Plate Reader Measurements'!$U11</f>
        <v>5.4999999999999993E-2</v>
      </c>
      <c r="X14" s="23">
        <f>'Raw Plate Reader Measurements'!Q11-'Raw Plate Reader Measurements'!$U11</f>
        <v>3.6299999999999999E-2</v>
      </c>
      <c r="Y14" s="23">
        <f>'Raw Plate Reader Measurements'!R11-'Raw Plate Reader Measurements'!$U11</f>
        <v>4.7899999999999998E-2</v>
      </c>
      <c r="Z14" s="23">
        <f>'Raw Plate Reader Measurements'!S11-'Raw Plate Reader Measurements'!$U11</f>
        <v>3.8300000000000001E-2</v>
      </c>
      <c r="AA14" s="23">
        <f>'Raw Plate Reader Measurements'!T11-'Raw Plate Reader Measurements'!$U11</f>
        <v>5.5900000000000005E-2</v>
      </c>
    </row>
    <row r="15" spans="1:28" x14ac:dyDescent="0.25">
      <c r="A15" t="s">
        <v>37</v>
      </c>
      <c r="B15" s="23">
        <f t="shared" si="0"/>
        <v>0.13580405147943611</v>
      </c>
      <c r="C15" s="23">
        <f t="shared" si="0"/>
        <v>1.6269840858378246</v>
      </c>
      <c r="D15" s="23">
        <f t="shared" si="0"/>
        <v>1.6702732503661659</v>
      </c>
      <c r="E15" s="23">
        <f t="shared" si="0"/>
        <v>4.688031741252825</v>
      </c>
      <c r="F15" s="23">
        <f t="shared" si="0"/>
        <v>0.26913285670037984</v>
      </c>
      <c r="G15" s="23">
        <f t="shared" si="0"/>
        <v>2.9587023854250911</v>
      </c>
      <c r="H15" s="23">
        <f t="shared" si="0"/>
        <v>0.20306473577178974</v>
      </c>
      <c r="I15" s="23">
        <f t="shared" si="0"/>
        <v>3.1342473851261294</v>
      </c>
      <c r="K15" s="16">
        <f>'Raw Plate Reader Measurements'!B12-'Raw Plate Reader Measurements'!$J12</f>
        <v>14</v>
      </c>
      <c r="L15" s="16">
        <f>'Raw Plate Reader Measurements'!C12-'Raw Plate Reader Measurements'!$J12</f>
        <v>209</v>
      </c>
      <c r="M15" s="16">
        <f>'Raw Plate Reader Measurements'!D12-'Raw Plate Reader Measurements'!$J12</f>
        <v>250</v>
      </c>
      <c r="N15" s="16">
        <f>'Raw Plate Reader Measurements'!E12-'Raw Plate Reader Measurements'!$J12</f>
        <v>586</v>
      </c>
      <c r="O15" s="16">
        <f>'Raw Plate Reader Measurements'!F12-'Raw Plate Reader Measurements'!$J12</f>
        <v>27</v>
      </c>
      <c r="P15" s="16">
        <f>'Raw Plate Reader Measurements'!G12-'Raw Plate Reader Measurements'!$J12</f>
        <v>348</v>
      </c>
      <c r="Q15" s="16">
        <f>'Raw Plate Reader Measurements'!H12-'Raw Plate Reader Measurements'!$J12</f>
        <v>17</v>
      </c>
      <c r="R15" s="16">
        <f>'Raw Plate Reader Measurements'!I12-'Raw Plate Reader Measurements'!$J12</f>
        <v>326</v>
      </c>
      <c r="S15" s="26"/>
      <c r="T15" s="23">
        <f>'Raw Plate Reader Measurements'!M12-'Raw Plate Reader Measurements'!$U12</f>
        <v>4.469999999999999E-2</v>
      </c>
      <c r="U15" s="23">
        <f>'Raw Plate Reader Measurements'!N12-'Raw Plate Reader Measurements'!$U12</f>
        <v>5.57E-2</v>
      </c>
      <c r="V15" s="23">
        <f>'Raw Plate Reader Measurements'!O12-'Raw Plate Reader Measurements'!$U12</f>
        <v>6.4899999999999985E-2</v>
      </c>
      <c r="W15" s="23">
        <f>'Raw Plate Reader Measurements'!P12-'Raw Plate Reader Measurements'!$U12</f>
        <v>5.4199999999999998E-2</v>
      </c>
      <c r="X15" s="23">
        <f>'Raw Plate Reader Measurements'!Q12-'Raw Plate Reader Measurements'!$U12</f>
        <v>4.3500000000000011E-2</v>
      </c>
      <c r="Y15" s="23">
        <f>'Raw Plate Reader Measurements'!R12-'Raw Plate Reader Measurements'!$U12</f>
        <v>5.1000000000000018E-2</v>
      </c>
      <c r="Z15" s="23">
        <f>'Raw Plate Reader Measurements'!S12-'Raw Plate Reader Measurements'!$U12</f>
        <v>3.6299999999999971E-2</v>
      </c>
      <c r="AA15" s="23">
        <f>'Raw Plate Reader Measurements'!T12-'Raw Plate Reader Measurements'!$U12</f>
        <v>4.5100000000000001E-2</v>
      </c>
    </row>
    <row r="16" spans="1:28" x14ac:dyDescent="0.25">
      <c r="A16" t="s">
        <v>38</v>
      </c>
      <c r="B16" s="23">
        <f t="shared" si="0"/>
        <v>7.3769875655113587E-2</v>
      </c>
      <c r="C16" s="23">
        <f t="shared" si="0"/>
        <v>0.9924941002097466</v>
      </c>
      <c r="D16" s="23">
        <f t="shared" si="0"/>
        <v>1.2127022747692791</v>
      </c>
      <c r="E16" s="23">
        <f t="shared" si="0"/>
        <v>3.9247919646008458</v>
      </c>
      <c r="F16" s="23">
        <f t="shared" si="0"/>
        <v>0.21368522503247131</v>
      </c>
      <c r="G16" s="23">
        <f t="shared" si="0"/>
        <v>3.3630205913516371</v>
      </c>
      <c r="H16" s="23">
        <f t="shared" si="0"/>
        <v>0.10469286176138182</v>
      </c>
      <c r="I16" s="23">
        <f t="shared" si="0"/>
        <v>2.6274081239626095</v>
      </c>
      <c r="K16" s="16">
        <f>'Raw Plate Reader Measurements'!B13-'Raw Plate Reader Measurements'!$J13</f>
        <v>9</v>
      </c>
      <c r="L16" s="16">
        <f>'Raw Plate Reader Measurements'!C13-'Raw Plate Reader Measurements'!$J13</f>
        <v>263</v>
      </c>
      <c r="M16" s="16">
        <f>'Raw Plate Reader Measurements'!D13-'Raw Plate Reader Measurements'!$J13</f>
        <v>245</v>
      </c>
      <c r="N16" s="16">
        <f>'Raw Plate Reader Measurements'!E13-'Raw Plate Reader Measurements'!$J13</f>
        <v>544</v>
      </c>
      <c r="O16" s="16">
        <f>'Raw Plate Reader Measurements'!F13-'Raw Plate Reader Measurements'!$J13</f>
        <v>24</v>
      </c>
      <c r="P16" s="16">
        <f>'Raw Plate Reader Measurements'!G13-'Raw Plate Reader Measurements'!$J13</f>
        <v>356</v>
      </c>
      <c r="Q16" s="16">
        <f>'Raw Plate Reader Measurements'!H13-'Raw Plate Reader Measurements'!$J13</f>
        <v>12</v>
      </c>
      <c r="R16" s="16">
        <f>'Raw Plate Reader Measurements'!I13-'Raw Plate Reader Measurements'!$J13</f>
        <v>326</v>
      </c>
      <c r="S16" s="26"/>
      <c r="T16" s="23">
        <f>'Raw Plate Reader Measurements'!M13-'Raw Plate Reader Measurements'!$U13</f>
        <v>5.2900000000000003E-2</v>
      </c>
      <c r="U16" s="23">
        <f>'Raw Plate Reader Measurements'!N13-'Raw Plate Reader Measurements'!$U13</f>
        <v>0.1149</v>
      </c>
      <c r="V16" s="23">
        <f>'Raw Plate Reader Measurements'!O13-'Raw Plate Reader Measurements'!$U13</f>
        <v>8.7600000000000011E-2</v>
      </c>
      <c r="W16" s="23">
        <f>'Raw Plate Reader Measurements'!P13-'Raw Plate Reader Measurements'!$U13</f>
        <v>6.0099999999999987E-2</v>
      </c>
      <c r="X16" s="23">
        <f>'Raw Plate Reader Measurements'!Q13-'Raw Plate Reader Measurements'!$U13</f>
        <v>4.8700000000000021E-2</v>
      </c>
      <c r="Y16" s="23">
        <f>'Raw Plate Reader Measurements'!R13-'Raw Plate Reader Measurements'!$U13</f>
        <v>4.5899999999999996E-2</v>
      </c>
      <c r="Z16" s="23">
        <f>'Raw Plate Reader Measurements'!S13-'Raw Plate Reader Measurements'!$U13</f>
        <v>4.9700000000000022E-2</v>
      </c>
      <c r="AA16" s="23">
        <f>'Raw Plate Reader Measurements'!T13-'Raw Plate Reader Measurements'!$U13</f>
        <v>5.3800000000000014E-2</v>
      </c>
    </row>
    <row r="17" spans="1:27" x14ac:dyDescent="0.25">
      <c r="A17" t="s">
        <v>39</v>
      </c>
      <c r="B17" s="23">
        <f t="shared" si="0"/>
        <v>9.5202241392128226E-2</v>
      </c>
      <c r="C17" s="23">
        <f t="shared" si="0"/>
        <v>1.7961545560442467</v>
      </c>
      <c r="D17" s="23">
        <f t="shared" si="0"/>
        <v>1.7858561592915043</v>
      </c>
      <c r="E17" s="23">
        <f t="shared" si="0"/>
        <v>3.9038912969385979</v>
      </c>
      <c r="F17" s="23">
        <f t="shared" si="0"/>
        <v>0.30535418013736348</v>
      </c>
      <c r="G17" s="23">
        <f t="shared" si="0"/>
        <v>4.7324663278203278</v>
      </c>
      <c r="H17" s="23">
        <f t="shared" si="0"/>
        <v>0.13905633509462459</v>
      </c>
      <c r="I17" s="23">
        <f t="shared" si="0"/>
        <v>4.3492893865681506</v>
      </c>
      <c r="K17" s="16">
        <f>'Raw Plate Reader Measurements'!B14-'Raw Plate Reader Measurements'!$J14</f>
        <v>11</v>
      </c>
      <c r="L17" s="16">
        <f>'Raw Plate Reader Measurements'!C14-'Raw Plate Reader Measurements'!$J14</f>
        <v>256</v>
      </c>
      <c r="M17" s="16">
        <f>'Raw Plate Reader Measurements'!D14-'Raw Plate Reader Measurements'!$J14</f>
        <v>243</v>
      </c>
      <c r="N17" s="16">
        <f>'Raw Plate Reader Measurements'!E14-'Raw Plate Reader Measurements'!$J14</f>
        <v>533</v>
      </c>
      <c r="O17" s="16">
        <f>'Raw Plate Reader Measurements'!F14-'Raw Plate Reader Measurements'!$J14</f>
        <v>25</v>
      </c>
      <c r="P17" s="16">
        <f>'Raw Plate Reader Measurements'!G14-'Raw Plate Reader Measurements'!$J14</f>
        <v>382</v>
      </c>
      <c r="Q17" s="16">
        <f>'Raw Plate Reader Measurements'!H14-'Raw Plate Reader Measurements'!$J14</f>
        <v>11</v>
      </c>
      <c r="R17" s="16">
        <f>'Raw Plate Reader Measurements'!I14-'Raw Plate Reader Measurements'!$J14</f>
        <v>328</v>
      </c>
      <c r="S17" s="26"/>
      <c r="T17" s="23">
        <f>'Raw Plate Reader Measurements'!M14-'Raw Plate Reader Measurements'!$U14</f>
        <v>5.0099999999999978E-2</v>
      </c>
      <c r="U17" s="23">
        <f>'Raw Plate Reader Measurements'!N14-'Raw Plate Reader Measurements'!$U14</f>
        <v>6.1800000000000022E-2</v>
      </c>
      <c r="V17" s="23">
        <f>'Raw Plate Reader Measurements'!O14-'Raw Plate Reader Measurements'!$U14</f>
        <v>5.8999999999999997E-2</v>
      </c>
      <c r="W17" s="23">
        <f>'Raw Plate Reader Measurements'!P14-'Raw Plate Reader Measurements'!$U14</f>
        <v>5.920000000000003E-2</v>
      </c>
      <c r="X17" s="23">
        <f>'Raw Plate Reader Measurements'!Q14-'Raw Plate Reader Measurements'!$U14</f>
        <v>3.5500000000000032E-2</v>
      </c>
      <c r="Y17" s="23">
        <f>'Raw Plate Reader Measurements'!R14-'Raw Plate Reader Measurements'!$U14</f>
        <v>3.5000000000000031E-2</v>
      </c>
      <c r="Z17" s="23">
        <f>'Raw Plate Reader Measurements'!S14-'Raw Plate Reader Measurements'!$U14</f>
        <v>3.4299999999999997E-2</v>
      </c>
      <c r="AA17" s="23">
        <f>'Raw Plate Reader Measurements'!T14-'Raw Plate Reader Measurements'!$U14</f>
        <v>3.2700000000000007E-2</v>
      </c>
    </row>
    <row r="18" spans="1:27" x14ac:dyDescent="0.25">
      <c r="B18" s="25"/>
      <c r="C18" s="25"/>
      <c r="D18" s="25"/>
      <c r="E18" s="25"/>
      <c r="F18" s="25"/>
      <c r="G18" s="25"/>
      <c r="H18" s="25"/>
      <c r="I18" s="25"/>
      <c r="K18" s="26"/>
      <c r="L18" s="26"/>
      <c r="M18" s="26"/>
      <c r="N18" s="26"/>
      <c r="O18" s="26"/>
      <c r="P18" s="26"/>
      <c r="Q18" s="26"/>
      <c r="R18" s="26"/>
      <c r="S18" s="26"/>
      <c r="T18" s="25"/>
      <c r="U18" s="25"/>
      <c r="V18" s="25"/>
      <c r="W18" s="25"/>
      <c r="X18" s="25"/>
      <c r="Y18" s="25"/>
      <c r="Z18" s="25"/>
      <c r="AA18" s="25"/>
    </row>
    <row r="19" spans="1:27" x14ac:dyDescent="0.25">
      <c r="A19" s="17" t="s">
        <v>25</v>
      </c>
      <c r="B19" s="25" t="s">
        <v>47</v>
      </c>
      <c r="C19" s="25" t="s">
        <v>48</v>
      </c>
      <c r="D19" s="25" t="s">
        <v>40</v>
      </c>
      <c r="E19" s="25" t="s">
        <v>41</v>
      </c>
      <c r="F19" s="25" t="s">
        <v>42</v>
      </c>
      <c r="G19" s="25" t="s">
        <v>43</v>
      </c>
      <c r="H19" s="25" t="s">
        <v>44</v>
      </c>
      <c r="I19" s="25" t="s">
        <v>45</v>
      </c>
      <c r="K19" s="26" t="s">
        <v>47</v>
      </c>
      <c r="L19" s="26" t="s">
        <v>48</v>
      </c>
      <c r="M19" s="26" t="s">
        <v>40</v>
      </c>
      <c r="N19" s="26" t="s">
        <v>41</v>
      </c>
      <c r="O19" s="26" t="s">
        <v>42</v>
      </c>
      <c r="P19" s="26" t="s">
        <v>43</v>
      </c>
      <c r="Q19" s="26" t="s">
        <v>44</v>
      </c>
      <c r="R19" s="26" t="s">
        <v>45</v>
      </c>
      <c r="S19" s="26"/>
      <c r="T19" s="25" t="s">
        <v>47</v>
      </c>
      <c r="U19" s="25" t="s">
        <v>48</v>
      </c>
      <c r="V19" s="25" t="s">
        <v>40</v>
      </c>
      <c r="W19" s="25" t="s">
        <v>41</v>
      </c>
      <c r="X19" s="25" t="s">
        <v>42</v>
      </c>
      <c r="Y19" s="25" t="s">
        <v>43</v>
      </c>
      <c r="Z19" s="25" t="s">
        <v>44</v>
      </c>
      <c r="AA19" s="25" t="s">
        <v>45</v>
      </c>
    </row>
    <row r="20" spans="1:27" x14ac:dyDescent="0.25">
      <c r="A20" t="s">
        <v>31</v>
      </c>
      <c r="B20" s="23">
        <f t="shared" ref="B20:I27" si="1">K20/T20*$B$3/$B$2</f>
        <v>5.5159665504902103E-2</v>
      </c>
      <c r="C20" s="23">
        <f t="shared" si="1"/>
        <v>2.4687697870376488</v>
      </c>
      <c r="D20" s="23">
        <f t="shared" si="1"/>
        <v>3.2884509662931181</v>
      </c>
      <c r="E20" s="23">
        <f t="shared" si="1"/>
        <v>4.753012844203754</v>
      </c>
      <c r="F20" s="23">
        <f t="shared" si="1"/>
        <v>9.1111881100580258E-2</v>
      </c>
      <c r="G20" s="23">
        <f t="shared" si="1"/>
        <v>0.64313182498704691</v>
      </c>
      <c r="H20" s="23">
        <f t="shared" si="1"/>
        <v>1.176285645098476</v>
      </c>
      <c r="I20" s="23">
        <f t="shared" si="1"/>
        <v>2.1835615752031443</v>
      </c>
      <c r="K20" s="16">
        <f>'Raw Plate Reader Measurements'!B17-'Raw Plate Reader Measurements'!$J17</f>
        <v>69</v>
      </c>
      <c r="L20" s="16">
        <f>'Raw Plate Reader Measurements'!C17-'Raw Plate Reader Measurements'!$J17</f>
        <v>2873</v>
      </c>
      <c r="M20" s="16">
        <f>'Raw Plate Reader Measurements'!D17-'Raw Plate Reader Measurements'!$J17</f>
        <v>3340</v>
      </c>
      <c r="N20" s="16">
        <f>'Raw Plate Reader Measurements'!E17-'Raw Plate Reader Measurements'!$J17</f>
        <v>6349</v>
      </c>
      <c r="O20" s="16">
        <f>'Raw Plate Reader Measurements'!F17-'Raw Plate Reader Measurements'!$J17</f>
        <v>122</v>
      </c>
      <c r="P20" s="16">
        <f>'Raw Plate Reader Measurements'!G17-'Raw Plate Reader Measurements'!$J17</f>
        <v>818</v>
      </c>
      <c r="Q20" s="16">
        <f>'Raw Plate Reader Measurements'!H17-'Raw Plate Reader Measurements'!$J17</f>
        <v>1399</v>
      </c>
      <c r="R20" s="16">
        <f>'Raw Plate Reader Measurements'!I17-'Raw Plate Reader Measurements'!$J17</f>
        <v>2809</v>
      </c>
      <c r="S20" s="26"/>
      <c r="T20" s="23">
        <f>'Raw Plate Reader Measurements'!M17-'Raw Plate Reader Measurements'!$U17</f>
        <v>0.54239999999999999</v>
      </c>
      <c r="U20" s="23">
        <f>'Raw Plate Reader Measurements'!N17-'Raw Plate Reader Measurements'!$U17</f>
        <v>0.50459999999999994</v>
      </c>
      <c r="V20" s="23">
        <f>'Raw Plate Reader Measurements'!O17-'Raw Plate Reader Measurements'!$U17</f>
        <v>0.44039999999999996</v>
      </c>
      <c r="W20" s="23">
        <f>'Raw Plate Reader Measurements'!P17-'Raw Plate Reader Measurements'!$U17</f>
        <v>0.57919999999999994</v>
      </c>
      <c r="X20" s="23">
        <f>'Raw Plate Reader Measurements'!Q17-'Raw Plate Reader Measurements'!$U17</f>
        <v>0.5806</v>
      </c>
      <c r="Y20" s="23">
        <f>'Raw Plate Reader Measurements'!R17-'Raw Plate Reader Measurements'!$U17</f>
        <v>0.55149999999999988</v>
      </c>
      <c r="Z20" s="23">
        <f>'Raw Plate Reader Measurements'!S17-'Raw Plate Reader Measurements'!$U17</f>
        <v>0.51570000000000005</v>
      </c>
      <c r="AA20" s="23">
        <f>'Raw Plate Reader Measurements'!T17-'Raw Plate Reader Measurements'!$U17</f>
        <v>0.55780000000000007</v>
      </c>
    </row>
    <row r="21" spans="1:27" x14ac:dyDescent="0.25">
      <c r="A21" t="s">
        <v>34</v>
      </c>
      <c r="B21" s="23">
        <f t="shared" si="1"/>
        <v>3.4843093054959896E-2</v>
      </c>
      <c r="C21" s="23">
        <f t="shared" si="1"/>
        <v>2.2735543964855163</v>
      </c>
      <c r="D21" s="23">
        <f t="shared" si="1"/>
        <v>3.2485713357087573</v>
      </c>
      <c r="E21" s="23">
        <f t="shared" si="1"/>
        <v>4.7793846089105623</v>
      </c>
      <c r="F21" s="23">
        <f t="shared" si="1"/>
        <v>9.5331696101994795E-2</v>
      </c>
      <c r="G21" s="23">
        <f t="shared" si="1"/>
        <v>0.64039818209731425</v>
      </c>
      <c r="H21" s="23">
        <f t="shared" si="1"/>
        <v>1.1662079344382306</v>
      </c>
      <c r="I21" s="23">
        <f t="shared" si="1"/>
        <v>2.1508957702976392</v>
      </c>
      <c r="K21" s="16">
        <f>'Raw Plate Reader Measurements'!B18-'Raw Plate Reader Measurements'!$J18</f>
        <v>45</v>
      </c>
      <c r="L21" s="16">
        <f>'Raw Plate Reader Measurements'!C18-'Raw Plate Reader Measurements'!$J18</f>
        <v>2682</v>
      </c>
      <c r="M21" s="16">
        <f>'Raw Plate Reader Measurements'!D18-'Raw Plate Reader Measurements'!$J18</f>
        <v>3295</v>
      </c>
      <c r="N21" s="16">
        <f>'Raw Plate Reader Measurements'!E18-'Raw Plate Reader Measurements'!$J18</f>
        <v>6371</v>
      </c>
      <c r="O21" s="16">
        <f>'Raw Plate Reader Measurements'!F18-'Raw Plate Reader Measurements'!$J18</f>
        <v>122</v>
      </c>
      <c r="P21" s="16">
        <f>'Raw Plate Reader Measurements'!G18-'Raw Plate Reader Measurements'!$J18</f>
        <v>816</v>
      </c>
      <c r="Q21" s="16">
        <f>'Raw Plate Reader Measurements'!H18-'Raw Plate Reader Measurements'!$J18</f>
        <v>1401</v>
      </c>
      <c r="R21" s="16">
        <f>'Raw Plate Reader Measurements'!I18-'Raw Plate Reader Measurements'!$J18</f>
        <v>2827</v>
      </c>
      <c r="S21" s="26"/>
      <c r="T21" s="23">
        <f>'Raw Plate Reader Measurements'!M18-'Raw Plate Reader Measurements'!$U18</f>
        <v>0.56000000000000005</v>
      </c>
      <c r="U21" s="23">
        <f>'Raw Plate Reader Measurements'!N18-'Raw Plate Reader Measurements'!$U18</f>
        <v>0.51150000000000007</v>
      </c>
      <c r="V21" s="23">
        <f>'Raw Plate Reader Measurements'!O18-'Raw Plate Reader Measurements'!$U18</f>
        <v>0.43980000000000002</v>
      </c>
      <c r="W21" s="23">
        <f>'Raw Plate Reader Measurements'!P18-'Raw Plate Reader Measurements'!$U18</f>
        <v>0.57800000000000007</v>
      </c>
      <c r="X21" s="23">
        <f>'Raw Plate Reader Measurements'!Q18-'Raw Plate Reader Measurements'!$U18</f>
        <v>0.55489999999999995</v>
      </c>
      <c r="Y21" s="23">
        <f>'Raw Plate Reader Measurements'!R18-'Raw Plate Reader Measurements'!$U18</f>
        <v>0.55249999999999999</v>
      </c>
      <c r="Z21" s="23">
        <f>'Raw Plate Reader Measurements'!S18-'Raw Plate Reader Measurements'!$U18</f>
        <v>0.52089999999999992</v>
      </c>
      <c r="AA21" s="23">
        <f>'Raw Plate Reader Measurements'!T18-'Raw Plate Reader Measurements'!$U18</f>
        <v>0.56990000000000007</v>
      </c>
    </row>
    <row r="22" spans="1:27" x14ac:dyDescent="0.25">
      <c r="A22" t="s">
        <v>33</v>
      </c>
      <c r="B22" s="23">
        <f t="shared" si="1"/>
        <v>3.0433896490971835E-2</v>
      </c>
      <c r="C22" s="23">
        <f t="shared" si="1"/>
        <v>2.215820031664486</v>
      </c>
      <c r="D22" s="23">
        <f t="shared" si="1"/>
        <v>3.3131502518926785</v>
      </c>
      <c r="E22" s="23">
        <f t="shared" si="1"/>
        <v>4.7363718965291151</v>
      </c>
      <c r="F22" s="23">
        <f t="shared" si="1"/>
        <v>8.8897031728926421E-2</v>
      </c>
      <c r="G22" s="23">
        <f t="shared" si="1"/>
        <v>0.62401867069097161</v>
      </c>
      <c r="H22" s="23">
        <f t="shared" si="1"/>
        <v>1.125903307955644</v>
      </c>
      <c r="I22" s="23">
        <f t="shared" si="1"/>
        <v>2.133552577452011</v>
      </c>
      <c r="K22" s="16">
        <f>'Raw Plate Reader Measurements'!B19-'Raw Plate Reader Measurements'!$J19</f>
        <v>38</v>
      </c>
      <c r="L22" s="16">
        <f>'Raw Plate Reader Measurements'!C19-'Raw Plate Reader Measurements'!$J19</f>
        <v>2642</v>
      </c>
      <c r="M22" s="16">
        <f>'Raw Plate Reader Measurements'!D19-'Raw Plate Reader Measurements'!$J19</f>
        <v>3252</v>
      </c>
      <c r="N22" s="16">
        <f>'Raw Plate Reader Measurements'!E19-'Raw Plate Reader Measurements'!$J19</f>
        <v>6223</v>
      </c>
      <c r="O22" s="16">
        <f>'Raw Plate Reader Measurements'!F19-'Raw Plate Reader Measurements'!$J19</f>
        <v>116</v>
      </c>
      <c r="P22" s="16">
        <f>'Raw Plate Reader Measurements'!G19-'Raw Plate Reader Measurements'!$J19</f>
        <v>797</v>
      </c>
      <c r="Q22" s="16">
        <f>'Raw Plate Reader Measurements'!H19-'Raw Plate Reader Measurements'!$J19</f>
        <v>1384</v>
      </c>
      <c r="R22" s="16">
        <f>'Raw Plate Reader Measurements'!I19-'Raw Plate Reader Measurements'!$J19</f>
        <v>2755</v>
      </c>
      <c r="S22" s="26"/>
      <c r="T22" s="23">
        <f>'Raw Plate Reader Measurements'!M19-'Raw Plate Reader Measurements'!$U19</f>
        <v>0.54139999999999999</v>
      </c>
      <c r="U22" s="23">
        <f>'Raw Plate Reader Measurements'!N19-'Raw Plate Reader Measurements'!$U19</f>
        <v>0.51700000000000002</v>
      </c>
      <c r="V22" s="23">
        <f>'Raw Plate Reader Measurements'!O19-'Raw Plate Reader Measurements'!$U19</f>
        <v>0.42559999999999998</v>
      </c>
      <c r="W22" s="23">
        <f>'Raw Plate Reader Measurements'!P19-'Raw Plate Reader Measurements'!$U19</f>
        <v>0.56969999999999998</v>
      </c>
      <c r="X22" s="23">
        <f>'Raw Plate Reader Measurements'!Q19-'Raw Plate Reader Measurements'!$U19</f>
        <v>0.56579999999999997</v>
      </c>
      <c r="Y22" s="23">
        <f>'Raw Plate Reader Measurements'!R19-'Raw Plate Reader Measurements'!$U19</f>
        <v>0.55379999999999996</v>
      </c>
      <c r="Z22" s="23">
        <f>'Raw Plate Reader Measurements'!S19-'Raw Plate Reader Measurements'!$U19</f>
        <v>0.53300000000000003</v>
      </c>
      <c r="AA22" s="23">
        <f>'Raw Plate Reader Measurements'!T19-'Raw Plate Reader Measurements'!$U19</f>
        <v>0.55989999999999995</v>
      </c>
    </row>
    <row r="23" spans="1:27" x14ac:dyDescent="0.25">
      <c r="A23" t="s">
        <v>32</v>
      </c>
      <c r="B23" s="23">
        <f t="shared" si="1"/>
        <v>2.7334479021662431E-2</v>
      </c>
      <c r="C23" s="23">
        <f t="shared" si="1"/>
        <v>2.1931905585521898</v>
      </c>
      <c r="D23" s="23">
        <f t="shared" si="1"/>
        <v>3.3981517067827705</v>
      </c>
      <c r="E23" s="23">
        <f t="shared" si="1"/>
        <v>4.9778526082960415</v>
      </c>
      <c r="F23" s="23">
        <f t="shared" si="1"/>
        <v>8.8700509240267261E-2</v>
      </c>
      <c r="G23" s="23">
        <f t="shared" si="1"/>
        <v>0.62283805283560179</v>
      </c>
      <c r="H23" s="23">
        <f t="shared" si="1"/>
        <v>1.1425301831614392</v>
      </c>
      <c r="I23" s="23">
        <f t="shared" si="1"/>
        <v>2.1958248040353086</v>
      </c>
      <c r="K23" s="16">
        <f>'Raw Plate Reader Measurements'!B20-'Raw Plate Reader Measurements'!$J20</f>
        <v>35</v>
      </c>
      <c r="L23" s="16">
        <f>'Raw Plate Reader Measurements'!C20-'Raw Plate Reader Measurements'!$J20</f>
        <v>2657</v>
      </c>
      <c r="M23" s="16">
        <f>'Raw Plate Reader Measurements'!D20-'Raw Plate Reader Measurements'!$J20</f>
        <v>3337</v>
      </c>
      <c r="N23" s="16">
        <f>'Raw Plate Reader Measurements'!E20-'Raw Plate Reader Measurements'!$J20</f>
        <v>6352</v>
      </c>
      <c r="O23" s="16">
        <f>'Raw Plate Reader Measurements'!F20-'Raw Plate Reader Measurements'!$J20</f>
        <v>112</v>
      </c>
      <c r="P23" s="16">
        <f>'Raw Plate Reader Measurements'!G20-'Raw Plate Reader Measurements'!$J20</f>
        <v>810</v>
      </c>
      <c r="Q23" s="16">
        <f>'Raw Plate Reader Measurements'!H20-'Raw Plate Reader Measurements'!$J20</f>
        <v>1391</v>
      </c>
      <c r="R23" s="16">
        <f>'Raw Plate Reader Measurements'!I20-'Raw Plate Reader Measurements'!$J20</f>
        <v>2803</v>
      </c>
      <c r="S23" s="26"/>
      <c r="T23" s="23">
        <f>'Raw Plate Reader Measurements'!M20-'Raw Plate Reader Measurements'!$U20</f>
        <v>0.55519999999999992</v>
      </c>
      <c r="U23" s="23">
        <f>'Raw Plate Reader Measurements'!N20-'Raw Plate Reader Measurements'!$U20</f>
        <v>0.5253000000000001</v>
      </c>
      <c r="V23" s="23">
        <f>'Raw Plate Reader Measurements'!O20-'Raw Plate Reader Measurements'!$U20</f>
        <v>0.42580000000000001</v>
      </c>
      <c r="W23" s="23">
        <f>'Raw Plate Reader Measurements'!P20-'Raw Plate Reader Measurements'!$U20</f>
        <v>0.5532999999999999</v>
      </c>
      <c r="X23" s="23">
        <f>'Raw Plate Reader Measurements'!Q20-'Raw Plate Reader Measurements'!$U20</f>
        <v>0.5475000000000001</v>
      </c>
      <c r="Y23" s="23">
        <f>'Raw Plate Reader Measurements'!R20-'Raw Plate Reader Measurements'!$U20</f>
        <v>0.56390000000000007</v>
      </c>
      <c r="Z23" s="23">
        <f>'Raw Plate Reader Measurements'!S20-'Raw Plate Reader Measurements'!$U20</f>
        <v>0.52790000000000004</v>
      </c>
      <c r="AA23" s="23">
        <f>'Raw Plate Reader Measurements'!T20-'Raw Plate Reader Measurements'!$U20</f>
        <v>0.5535000000000001</v>
      </c>
    </row>
    <row r="24" spans="1:27" x14ac:dyDescent="0.25">
      <c r="A24" t="s">
        <v>36</v>
      </c>
      <c r="B24" s="23">
        <f t="shared" si="1"/>
        <v>3.3938358746538159E-2</v>
      </c>
      <c r="C24" s="23">
        <f t="shared" si="1"/>
        <v>2.226252451834021</v>
      </c>
      <c r="D24" s="23">
        <f t="shared" si="1"/>
        <v>1.5192798135393344</v>
      </c>
      <c r="E24" s="23">
        <f t="shared" si="1"/>
        <v>4.5867494452538375</v>
      </c>
      <c r="F24" s="23">
        <f t="shared" si="1"/>
        <v>9.1284828588432954E-2</v>
      </c>
      <c r="G24" s="23">
        <f t="shared" si="1"/>
        <v>0.73444921371621907</v>
      </c>
      <c r="H24" s="23">
        <f t="shared" si="1"/>
        <v>2.2129655415377685E-2</v>
      </c>
      <c r="I24" s="23">
        <f t="shared" si="1"/>
        <v>2.0423157485661978</v>
      </c>
      <c r="K24" s="16">
        <f>'Raw Plate Reader Measurements'!B21-'Raw Plate Reader Measurements'!$J21</f>
        <v>42</v>
      </c>
      <c r="L24" s="16">
        <f>'Raw Plate Reader Measurements'!C21-'Raw Plate Reader Measurements'!$J21</f>
        <v>2695</v>
      </c>
      <c r="M24" s="16">
        <f>'Raw Plate Reader Measurements'!D21-'Raw Plate Reader Measurements'!$J21</f>
        <v>1911</v>
      </c>
      <c r="N24" s="16">
        <f>'Raw Plate Reader Measurements'!E21-'Raw Plate Reader Measurements'!$J21</f>
        <v>5781</v>
      </c>
      <c r="O24" s="16">
        <f>'Raw Plate Reader Measurements'!F21-'Raw Plate Reader Measurements'!$J21</f>
        <v>118</v>
      </c>
      <c r="P24" s="16">
        <f>'Raw Plate Reader Measurements'!G21-'Raw Plate Reader Measurements'!$J21</f>
        <v>925</v>
      </c>
      <c r="Q24" s="16">
        <f>'Raw Plate Reader Measurements'!H21-'Raw Plate Reader Measurements'!$J21</f>
        <v>16</v>
      </c>
      <c r="R24" s="16">
        <f>'Raw Plate Reader Measurements'!I21-'Raw Plate Reader Measurements'!$J21</f>
        <v>2624</v>
      </c>
      <c r="S24" s="26"/>
      <c r="T24" s="23">
        <f>'Raw Plate Reader Measurements'!M21-'Raw Plate Reader Measurements'!$U21</f>
        <v>0.53659999999999997</v>
      </c>
      <c r="U24" s="23">
        <f>'Raw Plate Reader Measurements'!N21-'Raw Plate Reader Measurements'!$U21</f>
        <v>0.52489999999999992</v>
      </c>
      <c r="V24" s="23">
        <f>'Raw Plate Reader Measurements'!O21-'Raw Plate Reader Measurements'!$U21</f>
        <v>0.54540000000000011</v>
      </c>
      <c r="W24" s="23">
        <f>'Raw Plate Reader Measurements'!P21-'Raw Plate Reader Measurements'!$U21</f>
        <v>0.54649999999999999</v>
      </c>
      <c r="X24" s="23">
        <f>'Raw Plate Reader Measurements'!Q21-'Raw Plate Reader Measurements'!$U21</f>
        <v>0.5605</v>
      </c>
      <c r="Y24" s="23">
        <f>'Raw Plate Reader Measurements'!R21-'Raw Plate Reader Measurements'!$U21</f>
        <v>0.54610000000000003</v>
      </c>
      <c r="Z24" s="23">
        <f>'Raw Plate Reader Measurements'!S21-'Raw Plate Reader Measurements'!$U21</f>
        <v>0.31350000000000006</v>
      </c>
      <c r="AA24" s="23">
        <f>'Raw Plate Reader Measurements'!T21-'Raw Plate Reader Measurements'!$U21</f>
        <v>0.55709999999999993</v>
      </c>
    </row>
    <row r="25" spans="1:27" x14ac:dyDescent="0.25">
      <c r="A25" t="s">
        <v>37</v>
      </c>
      <c r="B25" s="23">
        <f t="shared" si="1"/>
        <v>3.0524104409433404E-2</v>
      </c>
      <c r="C25" s="23">
        <f t="shared" si="1"/>
        <v>2.1877812531579868</v>
      </c>
      <c r="D25" s="23">
        <f t="shared" si="1"/>
        <v>1.522902056966055</v>
      </c>
      <c r="E25" s="23">
        <f t="shared" si="1"/>
        <v>4.7392320879149734</v>
      </c>
      <c r="F25" s="23">
        <f t="shared" si="1"/>
        <v>9.1447982884390835E-2</v>
      </c>
      <c r="G25" s="23">
        <f t="shared" si="1"/>
        <v>0.75349256893678929</v>
      </c>
      <c r="H25" s="23">
        <f t="shared" si="1"/>
        <v>4.1859138275821037E-2</v>
      </c>
      <c r="I25" s="23">
        <f t="shared" si="1"/>
        <v>2.0518915664192443</v>
      </c>
      <c r="K25" s="16">
        <f>'Raw Plate Reader Measurements'!B22-'Raw Plate Reader Measurements'!$J22</f>
        <v>38</v>
      </c>
      <c r="L25" s="16">
        <f>'Raw Plate Reader Measurements'!C22-'Raw Plate Reader Measurements'!$J22</f>
        <v>2601</v>
      </c>
      <c r="M25" s="16">
        <f>'Raw Plate Reader Measurements'!D22-'Raw Plate Reader Measurements'!$J22</f>
        <v>1885</v>
      </c>
      <c r="N25" s="16">
        <f>'Raw Plate Reader Measurements'!E22-'Raw Plate Reader Measurements'!$J22</f>
        <v>5924</v>
      </c>
      <c r="O25" s="16">
        <f>'Raw Plate Reader Measurements'!F22-'Raw Plate Reader Measurements'!$J22</f>
        <v>118</v>
      </c>
      <c r="P25" s="16">
        <f>'Raw Plate Reader Measurements'!G22-'Raw Plate Reader Measurements'!$J22</f>
        <v>929</v>
      </c>
      <c r="Q25" s="16">
        <f>'Raw Plate Reader Measurements'!H22-'Raw Plate Reader Measurements'!$J22</f>
        <v>29</v>
      </c>
      <c r="R25" s="16">
        <f>'Raw Plate Reader Measurements'!I22-'Raw Plate Reader Measurements'!$J22</f>
        <v>2677</v>
      </c>
      <c r="S25" s="26"/>
      <c r="T25" s="23">
        <f>'Raw Plate Reader Measurements'!M22-'Raw Plate Reader Measurements'!$U22</f>
        <v>0.53979999999999995</v>
      </c>
      <c r="U25" s="23">
        <f>'Raw Plate Reader Measurements'!N22-'Raw Plate Reader Measurements'!$U22</f>
        <v>0.51549999999999996</v>
      </c>
      <c r="V25" s="23">
        <f>'Raw Plate Reader Measurements'!O22-'Raw Plate Reader Measurements'!$U22</f>
        <v>0.53669999999999995</v>
      </c>
      <c r="W25" s="23">
        <f>'Raw Plate Reader Measurements'!P22-'Raw Plate Reader Measurements'!$U22</f>
        <v>0.54199999999999993</v>
      </c>
      <c r="X25" s="23">
        <f>'Raw Plate Reader Measurements'!Q22-'Raw Plate Reader Measurements'!$U22</f>
        <v>0.5595</v>
      </c>
      <c r="Y25" s="23">
        <f>'Raw Plate Reader Measurements'!R22-'Raw Plate Reader Measurements'!$U22</f>
        <v>0.53459999999999996</v>
      </c>
      <c r="Z25" s="23">
        <f>'Raw Plate Reader Measurements'!S22-'Raw Plate Reader Measurements'!$U22</f>
        <v>0.3004</v>
      </c>
      <c r="AA25" s="23">
        <f>'Raw Plate Reader Measurements'!T22-'Raw Plate Reader Measurements'!$U22</f>
        <v>0.56569999999999998</v>
      </c>
    </row>
    <row r="26" spans="1:27" x14ac:dyDescent="0.25">
      <c r="A26" t="s">
        <v>38</v>
      </c>
      <c r="B26" s="23">
        <f t="shared" si="1"/>
        <v>2.5083085371869842E-2</v>
      </c>
      <c r="C26" s="23">
        <f t="shared" si="1"/>
        <v>2.1813735450154805</v>
      </c>
      <c r="D26" s="23">
        <f t="shared" si="1"/>
        <v>1.5383264041924902</v>
      </c>
      <c r="E26" s="23">
        <f t="shared" si="1"/>
        <v>4.6863586244268838</v>
      </c>
      <c r="F26" s="23">
        <f t="shared" si="1"/>
        <v>8.6484719741534405E-2</v>
      </c>
      <c r="G26" s="23">
        <f t="shared" si="1"/>
        <v>0.75268490481553374</v>
      </c>
      <c r="H26" s="23">
        <f t="shared" si="1"/>
        <v>2.6103186770270959E-2</v>
      </c>
      <c r="I26" s="23">
        <f t="shared" si="1"/>
        <v>2.0626517804227418</v>
      </c>
      <c r="K26" s="16">
        <f>'Raw Plate Reader Measurements'!B23-'Raw Plate Reader Measurements'!$J23</f>
        <v>30</v>
      </c>
      <c r="L26" s="16">
        <f>'Raw Plate Reader Measurements'!C23-'Raw Plate Reader Measurements'!$J23</f>
        <v>2531</v>
      </c>
      <c r="M26" s="16">
        <f>'Raw Plate Reader Measurements'!D23-'Raw Plate Reader Measurements'!$J23</f>
        <v>1875</v>
      </c>
      <c r="N26" s="16">
        <f>'Raw Plate Reader Measurements'!E23-'Raw Plate Reader Measurements'!$J23</f>
        <v>5819</v>
      </c>
      <c r="O26" s="16">
        <f>'Raw Plate Reader Measurements'!F23-'Raw Plate Reader Measurements'!$J23</f>
        <v>110</v>
      </c>
      <c r="P26" s="16">
        <f>'Raw Plate Reader Measurements'!G23-'Raw Plate Reader Measurements'!$J23</f>
        <v>907</v>
      </c>
      <c r="Q26" s="16">
        <f>'Raw Plate Reader Measurements'!H23-'Raw Plate Reader Measurements'!$J23</f>
        <v>18</v>
      </c>
      <c r="R26" s="16">
        <f>'Raw Plate Reader Measurements'!I23-'Raw Plate Reader Measurements'!$J23</f>
        <v>2682</v>
      </c>
      <c r="S26" s="26"/>
      <c r="T26" s="23">
        <f>'Raw Plate Reader Measurements'!M23-'Raw Plate Reader Measurements'!$U23</f>
        <v>0.51859999999999995</v>
      </c>
      <c r="U26" s="23">
        <f>'Raw Plate Reader Measurements'!N23-'Raw Plate Reader Measurements'!$U23</f>
        <v>0.50309999999999999</v>
      </c>
      <c r="V26" s="23">
        <f>'Raw Plate Reader Measurements'!O23-'Raw Plate Reader Measurements'!$U23</f>
        <v>0.52849999999999997</v>
      </c>
      <c r="W26" s="23">
        <f>'Raw Plate Reader Measurements'!P23-'Raw Plate Reader Measurements'!$U23</f>
        <v>0.53839999999999999</v>
      </c>
      <c r="X26" s="23">
        <f>'Raw Plate Reader Measurements'!Q23-'Raw Plate Reader Measurements'!$U23</f>
        <v>0.55149999999999999</v>
      </c>
      <c r="Y26" s="23">
        <f>'Raw Plate Reader Measurements'!R23-'Raw Plate Reader Measurements'!$U23</f>
        <v>0.52249999999999996</v>
      </c>
      <c r="Z26" s="23">
        <f>'Raw Plate Reader Measurements'!S23-'Raw Plate Reader Measurements'!$U23</f>
        <v>0.29900000000000004</v>
      </c>
      <c r="AA26" s="23">
        <f>'Raw Plate Reader Measurements'!T23-'Raw Plate Reader Measurements'!$U23</f>
        <v>0.56379999999999997</v>
      </c>
    </row>
    <row r="27" spans="1:27" x14ac:dyDescent="0.25">
      <c r="A27" t="s">
        <v>39</v>
      </c>
      <c r="B27" s="23">
        <f t="shared" si="1"/>
        <v>3.4008073395690702E-2</v>
      </c>
      <c r="C27" s="23">
        <f t="shared" si="1"/>
        <v>2.2579661770868737</v>
      </c>
      <c r="D27" s="23">
        <f t="shared" si="1"/>
        <v>1.6408283757424444</v>
      </c>
      <c r="E27" s="23">
        <f t="shared" si="1"/>
        <v>4.8115434840576121</v>
      </c>
      <c r="F27" s="23">
        <f t="shared" si="1"/>
        <v>9.81773114356322E-2</v>
      </c>
      <c r="G27" s="23">
        <f t="shared" si="1"/>
        <v>0.77690092629411212</v>
      </c>
      <c r="H27" s="23">
        <f t="shared" si="1"/>
        <v>3.4845798474096093E-2</v>
      </c>
      <c r="I27" s="23">
        <f t="shared" si="1"/>
        <v>2.0871429935123764</v>
      </c>
      <c r="K27" s="16">
        <f>'Raw Plate Reader Measurements'!B24-'Raw Plate Reader Measurements'!$J24</f>
        <v>42</v>
      </c>
      <c r="L27" s="16">
        <f>'Raw Plate Reader Measurements'!C24-'Raw Plate Reader Measurements'!$J24</f>
        <v>2460</v>
      </c>
      <c r="M27" s="16">
        <f>'Raw Plate Reader Measurements'!D24-'Raw Plate Reader Measurements'!$J24</f>
        <v>1841</v>
      </c>
      <c r="N27" s="16">
        <f>'Raw Plate Reader Measurements'!E24-'Raw Plate Reader Measurements'!$J24</f>
        <v>5545</v>
      </c>
      <c r="O27" s="16">
        <f>'Raw Plate Reader Measurements'!F24-'Raw Plate Reader Measurements'!$J24</f>
        <v>121</v>
      </c>
      <c r="P27" s="16">
        <f>'Raw Plate Reader Measurements'!G24-'Raw Plate Reader Measurements'!$J24</f>
        <v>893</v>
      </c>
      <c r="Q27" s="16">
        <f>'Raw Plate Reader Measurements'!H24-'Raw Plate Reader Measurements'!$J24</f>
        <v>23</v>
      </c>
      <c r="R27" s="16">
        <f>'Raw Plate Reader Measurements'!I24-'Raw Plate Reader Measurements'!$J24</f>
        <v>2555</v>
      </c>
      <c r="S27" s="26"/>
      <c r="T27" s="23">
        <f>'Raw Plate Reader Measurements'!M24-'Raw Plate Reader Measurements'!$U24</f>
        <v>0.53550000000000009</v>
      </c>
      <c r="U27" s="23">
        <f>'Raw Plate Reader Measurements'!N24-'Raw Plate Reader Measurements'!$U24</f>
        <v>0.47239999999999999</v>
      </c>
      <c r="V27" s="23">
        <f>'Raw Plate Reader Measurements'!O24-'Raw Plate Reader Measurements'!$U24</f>
        <v>0.48649999999999999</v>
      </c>
      <c r="W27" s="23">
        <f>'Raw Plate Reader Measurements'!P24-'Raw Plate Reader Measurements'!$U24</f>
        <v>0.49969999999999998</v>
      </c>
      <c r="X27" s="23">
        <f>'Raw Plate Reader Measurements'!Q24-'Raw Plate Reader Measurements'!$U24</f>
        <v>0.53439999999999999</v>
      </c>
      <c r="Y27" s="23">
        <f>'Raw Plate Reader Measurements'!R24-'Raw Plate Reader Measurements'!$U24</f>
        <v>0.49840000000000001</v>
      </c>
      <c r="Z27" s="23">
        <f>'Raw Plate Reader Measurements'!S24-'Raw Plate Reader Measurements'!$U24</f>
        <v>0.28619999999999995</v>
      </c>
      <c r="AA27" s="23">
        <f>'Raw Plate Reader Measurements'!T24-'Raw Plate Reader Measurements'!$U24</f>
        <v>0.53079999999999994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7"/>
  <sheetViews>
    <sheetView workbookViewId="0">
      <selection activeCell="H11" sqref="H11"/>
    </sheetView>
  </sheetViews>
  <sheetFormatPr baseColWidth="10" defaultRowHeight="15" x14ac:dyDescent="0.25"/>
  <cols>
    <col min="1" max="1" width="21.42578125" customWidth="1"/>
    <col min="2" max="9" width="9.85546875" customWidth="1"/>
    <col min="10" max="10" width="6.140625" customWidth="1"/>
    <col min="11" max="18" width="9.85546875" customWidth="1"/>
    <col min="19" max="19" width="6.140625" customWidth="1"/>
    <col min="20" max="21" width="9.85546875" customWidth="1"/>
    <col min="22" max="37" width="9.7109375" customWidth="1"/>
    <col min="39" max="44" width="10.85546875" customWidth="1"/>
  </cols>
  <sheetData>
    <row r="1" spans="1:28" ht="18.75" x14ac:dyDescent="0.3">
      <c r="A1" s="12" t="s">
        <v>20</v>
      </c>
      <c r="B1" s="7" t="s">
        <v>132</v>
      </c>
      <c r="F1" s="11" t="s">
        <v>51</v>
      </c>
      <c r="I1" s="11"/>
    </row>
    <row r="2" spans="1:28" x14ac:dyDescent="0.25">
      <c r="A2" t="s">
        <v>130</v>
      </c>
      <c r="B2" s="15">
        <f>'Particle standard curve'!C30</f>
        <v>237082547.54180866</v>
      </c>
      <c r="F2" s="11" t="s">
        <v>162</v>
      </c>
      <c r="I2" s="11"/>
    </row>
    <row r="3" spans="1:28" x14ac:dyDescent="0.25">
      <c r="A3" s="10" t="s">
        <v>140</v>
      </c>
      <c r="B3" s="15">
        <f>'Fluorescein standard curve'!C31</f>
        <v>1767464220.9263868</v>
      </c>
      <c r="I3" s="11"/>
    </row>
    <row r="4" spans="1:28" x14ac:dyDescent="0.25">
      <c r="I4" s="11"/>
    </row>
    <row r="7" spans="1:28" ht="18.75" x14ac:dyDescent="0.3">
      <c r="A7" s="13" t="s">
        <v>21</v>
      </c>
    </row>
    <row r="8" spans="1:28" ht="15.75" x14ac:dyDescent="0.25">
      <c r="A8" s="20" t="s">
        <v>139</v>
      </c>
      <c r="K8" s="20" t="s">
        <v>138</v>
      </c>
      <c r="T8" s="17" t="s">
        <v>137</v>
      </c>
    </row>
    <row r="9" spans="1:28" s="9" customFormat="1" x14ac:dyDescent="0.25">
      <c r="A9" s="17" t="s">
        <v>24</v>
      </c>
      <c r="B9" t="s">
        <v>47</v>
      </c>
      <c r="C9" t="s">
        <v>48</v>
      </c>
      <c r="D9" t="s">
        <v>40</v>
      </c>
      <c r="E9" t="s">
        <v>41</v>
      </c>
      <c r="F9" t="s">
        <v>42</v>
      </c>
      <c r="G9" t="s">
        <v>43</v>
      </c>
      <c r="H9" t="s">
        <v>44</v>
      </c>
      <c r="I9" t="s">
        <v>45</v>
      </c>
      <c r="J9"/>
      <c r="K9" t="s">
        <v>47</v>
      </c>
      <c r="L9" t="s">
        <v>48</v>
      </c>
      <c r="M9" t="s">
        <v>40</v>
      </c>
      <c r="N9" t="s">
        <v>41</v>
      </c>
      <c r="O9" t="s">
        <v>42</v>
      </c>
      <c r="P9" t="s">
        <v>43</v>
      </c>
      <c r="Q9" t="s">
        <v>44</v>
      </c>
      <c r="R9" t="s">
        <v>45</v>
      </c>
      <c r="S9"/>
      <c r="T9" t="s">
        <v>47</v>
      </c>
      <c r="U9" t="s">
        <v>48</v>
      </c>
      <c r="V9" t="s">
        <v>40</v>
      </c>
      <c r="W9" t="s">
        <v>41</v>
      </c>
      <c r="X9" t="s">
        <v>42</v>
      </c>
      <c r="Y9" t="s">
        <v>43</v>
      </c>
      <c r="Z9" t="s">
        <v>44</v>
      </c>
      <c r="AA9" t="s">
        <v>45</v>
      </c>
      <c r="AB9"/>
    </row>
    <row r="10" spans="1:28" x14ac:dyDescent="0.25">
      <c r="A10" t="s">
        <v>31</v>
      </c>
      <c r="B10" s="15">
        <f t="shared" ref="B10:I17" si="0">K10/T10*$B$3/$B$2</f>
        <v>4356.8522707230286</v>
      </c>
      <c r="C10" s="15">
        <f t="shared" si="0"/>
        <v>41690.423281792428</v>
      </c>
      <c r="D10" s="15">
        <f t="shared" si="0"/>
        <v>81579.309081482672</v>
      </c>
      <c r="E10" s="15">
        <f t="shared" si="0"/>
        <v>62945.573445514485</v>
      </c>
      <c r="F10" s="15">
        <f t="shared" si="0"/>
        <v>3418.5452659171087</v>
      </c>
      <c r="G10" s="15">
        <f t="shared" si="0"/>
        <v>26365.450191123386</v>
      </c>
      <c r="H10" s="15">
        <f t="shared" si="0"/>
        <v>38115.4227780375</v>
      </c>
      <c r="I10" s="15">
        <f t="shared" si="0"/>
        <v>44518.35779942583</v>
      </c>
      <c r="K10" s="16">
        <f>'Raw Plate Reader Measurements'!B7-'Raw Plate Reader Measurements'!$J7</f>
        <v>27</v>
      </c>
      <c r="L10" s="16">
        <f>'Raw Plate Reader Measurements'!C7-'Raw Plate Reader Measurements'!$J7</f>
        <v>288</v>
      </c>
      <c r="M10" s="16">
        <f>'Raw Plate Reader Measurements'!D7-'Raw Plate Reader Measurements'!$J7</f>
        <v>708</v>
      </c>
      <c r="N10" s="16">
        <f>'Raw Plate Reader Measurements'!E7-'Raw Plate Reader Measurements'!$J7</f>
        <v>678</v>
      </c>
      <c r="O10" s="16">
        <f>'Raw Plate Reader Measurements'!F7-'Raw Plate Reader Measurements'!$J7</f>
        <v>26</v>
      </c>
      <c r="P10" s="16">
        <f>'Raw Plate Reader Measurements'!G7-'Raw Plate Reader Measurements'!$J7</f>
        <v>232</v>
      </c>
      <c r="Q10" s="16">
        <f>'Raw Plate Reader Measurements'!H7-'Raw Plate Reader Measurements'!$J7</f>
        <v>431</v>
      </c>
      <c r="R10" s="16">
        <f>'Raw Plate Reader Measurements'!I7-'Raw Plate Reader Measurements'!$J7</f>
        <v>378</v>
      </c>
      <c r="S10" s="26"/>
      <c r="T10" s="23">
        <f>'Raw Plate Reader Measurements'!M7-'Raw Plate Reader Measurements'!$U7</f>
        <v>4.6200000000000019E-2</v>
      </c>
      <c r="U10" s="23">
        <f>'Raw Plate Reader Measurements'!N7-'Raw Plate Reader Measurements'!$U7</f>
        <v>5.149999999999999E-2</v>
      </c>
      <c r="V10" s="23">
        <f>'Raw Plate Reader Measurements'!O7-'Raw Plate Reader Measurements'!$U7</f>
        <v>6.469999999999998E-2</v>
      </c>
      <c r="W10" s="23">
        <f>'Raw Plate Reader Measurements'!P7-'Raw Plate Reader Measurements'!$U7</f>
        <v>8.0299999999999983E-2</v>
      </c>
      <c r="X10" s="23">
        <f>'Raw Plate Reader Measurements'!Q7-'Raw Plate Reader Measurements'!$U7</f>
        <v>5.6700000000000028E-2</v>
      </c>
      <c r="Y10" s="23">
        <f>'Raw Plate Reader Measurements'!R7-'Raw Plate Reader Measurements'!$U7</f>
        <v>6.5599999999999992E-2</v>
      </c>
      <c r="Z10" s="23">
        <f>'Raw Plate Reader Measurements'!S7-'Raw Plate Reader Measurements'!$U7</f>
        <v>8.4299999999999986E-2</v>
      </c>
      <c r="AA10" s="23">
        <f>'Raw Plate Reader Measurements'!T7-'Raw Plate Reader Measurements'!$U7</f>
        <v>6.3300000000000023E-2</v>
      </c>
    </row>
    <row r="11" spans="1:28" x14ac:dyDescent="0.25">
      <c r="A11" t="s">
        <v>34</v>
      </c>
      <c r="B11" s="15">
        <f t="shared" si="0"/>
        <v>1144.7306456666183</v>
      </c>
      <c r="C11" s="15">
        <f t="shared" si="0"/>
        <v>36695.882971029299</v>
      </c>
      <c r="D11" s="15">
        <f t="shared" si="0"/>
        <v>69313.952288250381</v>
      </c>
      <c r="E11" s="15">
        <f t="shared" si="0"/>
        <v>68174.546569515456</v>
      </c>
      <c r="F11" s="15">
        <f t="shared" si="0"/>
        <v>5357.8447956187856</v>
      </c>
      <c r="G11" s="15">
        <f t="shared" si="0"/>
        <v>35291.055592130397</v>
      </c>
      <c r="H11" s="15">
        <f t="shared" si="0"/>
        <v>46651.285254613053</v>
      </c>
      <c r="I11" s="15">
        <f t="shared" si="0"/>
        <v>47167.116618000109</v>
      </c>
      <c r="K11" s="16">
        <f>'Raw Plate Reader Measurements'!B8-'Raw Plate Reader Measurements'!$J8</f>
        <v>8</v>
      </c>
      <c r="L11" s="16">
        <f>'Raw Plate Reader Measurements'!C8-'Raw Plate Reader Measurements'!$J8</f>
        <v>285</v>
      </c>
      <c r="M11" s="16">
        <f>'Raw Plate Reader Measurements'!D8-'Raw Plate Reader Measurements'!$J8</f>
        <v>728</v>
      </c>
      <c r="N11" s="16">
        <f>'Raw Plate Reader Measurements'!E8-'Raw Plate Reader Measurements'!$J8</f>
        <v>695</v>
      </c>
      <c r="O11" s="16">
        <f>'Raw Plate Reader Measurements'!F8-'Raw Plate Reader Measurements'!$J8</f>
        <v>35</v>
      </c>
      <c r="P11" s="16">
        <f>'Raw Plate Reader Measurements'!G8-'Raw Plate Reader Measurements'!$J8</f>
        <v>249</v>
      </c>
      <c r="Q11" s="16">
        <f>'Raw Plate Reader Measurements'!H8-'Raw Plate Reader Measurements'!$J8</f>
        <v>408</v>
      </c>
      <c r="R11" s="16">
        <f>'Raw Plate Reader Measurements'!I8-'Raw Plate Reader Measurements'!$J8</f>
        <v>391</v>
      </c>
      <c r="S11" s="26"/>
      <c r="T11" s="23">
        <f>'Raw Plate Reader Measurements'!M8-'Raw Plate Reader Measurements'!$U8</f>
        <v>5.2100000000000007E-2</v>
      </c>
      <c r="U11" s="23">
        <f>'Raw Plate Reader Measurements'!N8-'Raw Plate Reader Measurements'!$U8</f>
        <v>5.7900000000000035E-2</v>
      </c>
      <c r="V11" s="23">
        <f>'Raw Plate Reader Measurements'!O8-'Raw Plate Reader Measurements'!$U8</f>
        <v>7.8300000000000008E-2</v>
      </c>
      <c r="W11" s="23">
        <f>'Raw Plate Reader Measurements'!P8-'Raw Plate Reader Measurements'!$U8</f>
        <v>7.600000000000004E-2</v>
      </c>
      <c r="X11" s="23">
        <f>'Raw Plate Reader Measurements'!Q8-'Raw Plate Reader Measurements'!$U8</f>
        <v>4.8699999999999993E-2</v>
      </c>
      <c r="Y11" s="23">
        <f>'Raw Plate Reader Measurements'!R8-'Raw Plate Reader Measurements'!$U8</f>
        <v>5.2600000000000008E-2</v>
      </c>
      <c r="Z11" s="23">
        <f>'Raw Plate Reader Measurements'!S8-'Raw Plate Reader Measurements'!$U8</f>
        <v>6.5200000000000008E-2</v>
      </c>
      <c r="AA11" s="23">
        <f>'Raw Plate Reader Measurements'!T8-'Raw Plate Reader Measurements'!$U8</f>
        <v>6.1799999999999994E-2</v>
      </c>
    </row>
    <row r="12" spans="1:28" x14ac:dyDescent="0.25">
      <c r="A12" t="s">
        <v>33</v>
      </c>
      <c r="B12" s="15">
        <f t="shared" si="0"/>
        <v>361.89603543222574</v>
      </c>
      <c r="C12" s="15">
        <f t="shared" si="0"/>
        <v>22495.965486727411</v>
      </c>
      <c r="D12" s="15">
        <f t="shared" si="0"/>
        <v>75530.080013916391</v>
      </c>
      <c r="E12" s="15">
        <f t="shared" si="0"/>
        <v>70026.13410571756</v>
      </c>
      <c r="F12" s="15">
        <f t="shared" si="0"/>
        <v>2553.1021677752915</v>
      </c>
      <c r="G12" s="15">
        <f t="shared" si="0"/>
        <v>24988.443080762561</v>
      </c>
      <c r="H12" s="15">
        <f t="shared" si="0"/>
        <v>33829.676455025896</v>
      </c>
      <c r="I12" s="15">
        <f t="shared" si="0"/>
        <v>49880.137107855779</v>
      </c>
      <c r="K12" s="16">
        <f>'Raw Plate Reader Measurements'!B9-'Raw Plate Reader Measurements'!$J9</f>
        <v>2</v>
      </c>
      <c r="L12" s="16">
        <f>'Raw Plate Reader Measurements'!C9-'Raw Plate Reader Measurements'!$J9</f>
        <v>258</v>
      </c>
      <c r="M12" s="16">
        <f>'Raw Plate Reader Measurements'!D9-'Raw Plate Reader Measurements'!$J9</f>
        <v>694</v>
      </c>
      <c r="N12" s="16">
        <f>'Raw Plate Reader Measurements'!E9-'Raw Plate Reader Measurements'!$J9</f>
        <v>681</v>
      </c>
      <c r="O12" s="16">
        <f>'Raw Plate Reader Measurements'!F9-'Raw Plate Reader Measurements'!$J9</f>
        <v>20</v>
      </c>
      <c r="P12" s="16">
        <f>'Raw Plate Reader Measurements'!G9-'Raw Plate Reader Measurements'!$J9</f>
        <v>241</v>
      </c>
      <c r="Q12" s="16">
        <f>'Raw Plate Reader Measurements'!H9-'Raw Plate Reader Measurements'!$J9</f>
        <v>378</v>
      </c>
      <c r="R12" s="16">
        <f>'Raw Plate Reader Measurements'!I9-'Raw Plate Reader Measurements'!$J9</f>
        <v>370</v>
      </c>
      <c r="S12" s="26"/>
      <c r="T12" s="23">
        <f>'Raw Plate Reader Measurements'!M9-'Raw Plate Reader Measurements'!$U9</f>
        <v>4.1200000000000014E-2</v>
      </c>
      <c r="U12" s="23">
        <f>'Raw Plate Reader Measurements'!N9-'Raw Plate Reader Measurements'!$U9</f>
        <v>8.550000000000002E-2</v>
      </c>
      <c r="V12" s="23">
        <f>'Raw Plate Reader Measurements'!O9-'Raw Plate Reader Measurements'!$U9</f>
        <v>6.8500000000000005E-2</v>
      </c>
      <c r="W12" s="23">
        <f>'Raw Plate Reader Measurements'!P9-'Raw Plate Reader Measurements'!$U9</f>
        <v>7.2500000000000009E-2</v>
      </c>
      <c r="X12" s="23">
        <f>'Raw Plate Reader Measurements'!Q9-'Raw Plate Reader Measurements'!$U9</f>
        <v>5.8400000000000007E-2</v>
      </c>
      <c r="Y12" s="23">
        <f>'Raw Plate Reader Measurements'!R9-'Raw Plate Reader Measurements'!$U9</f>
        <v>7.1900000000000019E-2</v>
      </c>
      <c r="Z12" s="23">
        <f>'Raw Plate Reader Measurements'!S9-'Raw Plate Reader Measurements'!$U9</f>
        <v>8.3299999999999985E-2</v>
      </c>
      <c r="AA12" s="23">
        <f>'Raw Plate Reader Measurements'!T9-'Raw Plate Reader Measurements'!$U9</f>
        <v>5.5300000000000016E-2</v>
      </c>
    </row>
    <row r="13" spans="1:28" x14ac:dyDescent="0.25">
      <c r="A13" t="s">
        <v>32</v>
      </c>
      <c r="B13" s="15">
        <f t="shared" si="0"/>
        <v>141.1942865512093</v>
      </c>
      <c r="C13" s="15">
        <f t="shared" si="0"/>
        <v>30166.980218680706</v>
      </c>
      <c r="D13" s="15">
        <f t="shared" si="0"/>
        <v>87728.100477919332</v>
      </c>
      <c r="E13" s="15">
        <f t="shared" si="0"/>
        <v>83929.527649562733</v>
      </c>
      <c r="F13" s="15">
        <f t="shared" si="0"/>
        <v>3320.7386770173066</v>
      </c>
      <c r="G13" s="15">
        <f t="shared" si="0"/>
        <v>39035.069366878568</v>
      </c>
      <c r="H13" s="15">
        <f t="shared" si="0"/>
        <v>44360.67766554359</v>
      </c>
      <c r="I13" s="15">
        <f t="shared" si="0"/>
        <v>64610.505525833411</v>
      </c>
      <c r="K13" s="16">
        <f>'Raw Plate Reader Measurements'!B10-'Raw Plate Reader Measurements'!$J10</f>
        <v>1</v>
      </c>
      <c r="L13" s="16">
        <f>'Raw Plate Reader Measurements'!C10-'Raw Plate Reader Measurements'!$J10</f>
        <v>261</v>
      </c>
      <c r="M13" s="16">
        <f>'Raw Plate Reader Measurements'!D10-'Raw Plate Reader Measurements'!$J10</f>
        <v>719</v>
      </c>
      <c r="N13" s="16">
        <f>'Raw Plate Reader Measurements'!E10-'Raw Plate Reader Measurements'!$J10</f>
        <v>698</v>
      </c>
      <c r="O13" s="16">
        <f>'Raw Plate Reader Measurements'!F10-'Raw Plate Reader Measurements'!$J10</f>
        <v>20</v>
      </c>
      <c r="P13" s="16">
        <f>'Raw Plate Reader Measurements'!G10-'Raw Plate Reader Measurements'!$J10</f>
        <v>244</v>
      </c>
      <c r="Q13" s="16">
        <f>'Raw Plate Reader Measurements'!H10-'Raw Plate Reader Measurements'!$J10</f>
        <v>432</v>
      </c>
      <c r="R13" s="16">
        <f>'Raw Plate Reader Measurements'!I10-'Raw Plate Reader Measurements'!$J10</f>
        <v>377</v>
      </c>
      <c r="S13" s="26"/>
      <c r="T13" s="23">
        <f>'Raw Plate Reader Measurements'!M10-'Raw Plate Reader Measurements'!$U10</f>
        <v>5.2800000000000014E-2</v>
      </c>
      <c r="U13" s="23">
        <f>'Raw Plate Reader Measurements'!N10-'Raw Plate Reader Measurements'!$U10</f>
        <v>6.4500000000000002E-2</v>
      </c>
      <c r="V13" s="23">
        <f>'Raw Plate Reader Measurements'!O10-'Raw Plate Reader Measurements'!$U10</f>
        <v>6.1099999999999988E-2</v>
      </c>
      <c r="W13" s="23">
        <f>'Raw Plate Reader Measurements'!P10-'Raw Plate Reader Measurements'!$U10</f>
        <v>6.2E-2</v>
      </c>
      <c r="X13" s="23">
        <f>'Raw Plate Reader Measurements'!Q10-'Raw Plate Reader Measurements'!$U10</f>
        <v>4.4899999999999995E-2</v>
      </c>
      <c r="Y13" s="23">
        <f>'Raw Plate Reader Measurements'!R10-'Raw Plate Reader Measurements'!$U10</f>
        <v>4.6599999999999975E-2</v>
      </c>
      <c r="Z13" s="23">
        <f>'Raw Plate Reader Measurements'!S10-'Raw Plate Reader Measurements'!$U10</f>
        <v>7.2599999999999998E-2</v>
      </c>
      <c r="AA13" s="23">
        <f>'Raw Plate Reader Measurements'!T10-'Raw Plate Reader Measurements'!$U10</f>
        <v>4.3499999999999983E-2</v>
      </c>
    </row>
    <row r="14" spans="1:28" x14ac:dyDescent="0.25">
      <c r="A14" t="s">
        <v>36</v>
      </c>
      <c r="B14" s="15">
        <f t="shared" si="0"/>
        <v>1611.9045037629962</v>
      </c>
      <c r="C14" s="15">
        <f t="shared" si="0"/>
        <v>30191.825012071688</v>
      </c>
      <c r="D14" s="15">
        <f t="shared" si="0"/>
        <v>27832.217764974383</v>
      </c>
      <c r="E14" s="15">
        <f t="shared" si="0"/>
        <v>77803.699661178398</v>
      </c>
      <c r="F14" s="15">
        <f t="shared" si="0"/>
        <v>4928.9641850603984</v>
      </c>
      <c r="G14" s="15">
        <f t="shared" si="0"/>
        <v>52138.716921039471</v>
      </c>
      <c r="H14" s="15">
        <f t="shared" si="0"/>
        <v>973.24521278118186</v>
      </c>
      <c r="I14" s="15">
        <f t="shared" si="0"/>
        <v>42409.813039524597</v>
      </c>
      <c r="K14" s="16">
        <f>'Raw Plate Reader Measurements'!B11-'Raw Plate Reader Measurements'!$J11</f>
        <v>8</v>
      </c>
      <c r="L14" s="16">
        <f>'Raw Plate Reader Measurements'!C11-'Raw Plate Reader Measurements'!$J11</f>
        <v>260</v>
      </c>
      <c r="M14" s="16">
        <f>'Raw Plate Reader Measurements'!D11-'Raw Plate Reader Measurements'!$J11</f>
        <v>252</v>
      </c>
      <c r="N14" s="16">
        <f>'Raw Plate Reader Measurements'!E11-'Raw Plate Reader Measurements'!$J11</f>
        <v>574</v>
      </c>
      <c r="O14" s="16">
        <f>'Raw Plate Reader Measurements'!F11-'Raw Plate Reader Measurements'!$J11</f>
        <v>24</v>
      </c>
      <c r="P14" s="16">
        <f>'Raw Plate Reader Measurements'!G11-'Raw Plate Reader Measurements'!$J11</f>
        <v>335</v>
      </c>
      <c r="Q14" s="16">
        <f>'Raw Plate Reader Measurements'!H11-'Raw Plate Reader Measurements'!$J11</f>
        <v>5</v>
      </c>
      <c r="R14" s="16">
        <f>'Raw Plate Reader Measurements'!I11-'Raw Plate Reader Measurements'!$J11</f>
        <v>318</v>
      </c>
      <c r="S14" s="26"/>
      <c r="T14" s="23">
        <f>'Raw Plate Reader Measurements'!M11-'Raw Plate Reader Measurements'!$U11</f>
        <v>3.6999999999999977E-2</v>
      </c>
      <c r="U14" s="23">
        <f>'Raw Plate Reader Measurements'!N11-'Raw Plate Reader Measurements'!$U11</f>
        <v>6.4199999999999979E-2</v>
      </c>
      <c r="V14" s="23">
        <f>'Raw Plate Reader Measurements'!O11-'Raw Plate Reader Measurements'!$U11</f>
        <v>6.7500000000000004E-2</v>
      </c>
      <c r="W14" s="23">
        <f>'Raw Plate Reader Measurements'!P11-'Raw Plate Reader Measurements'!$U11</f>
        <v>5.4999999999999993E-2</v>
      </c>
      <c r="X14" s="23">
        <f>'Raw Plate Reader Measurements'!Q11-'Raw Plate Reader Measurements'!$U11</f>
        <v>3.6299999999999999E-2</v>
      </c>
      <c r="Y14" s="23">
        <f>'Raw Plate Reader Measurements'!R11-'Raw Plate Reader Measurements'!$U11</f>
        <v>4.7899999999999998E-2</v>
      </c>
      <c r="Z14" s="23">
        <f>'Raw Plate Reader Measurements'!S11-'Raw Plate Reader Measurements'!$U11</f>
        <v>3.8300000000000001E-2</v>
      </c>
      <c r="AA14" s="23">
        <f>'Raw Plate Reader Measurements'!T11-'Raw Plate Reader Measurements'!$U11</f>
        <v>5.5900000000000005E-2</v>
      </c>
    </row>
    <row r="15" spans="1:28" x14ac:dyDescent="0.25">
      <c r="A15" t="s">
        <v>37</v>
      </c>
      <c r="B15" s="15">
        <f t="shared" si="0"/>
        <v>2334.9175977327513</v>
      </c>
      <c r="C15" s="15">
        <f t="shared" si="0"/>
        <v>27973.199119387886</v>
      </c>
      <c r="D15" s="15">
        <f t="shared" si="0"/>
        <v>28717.482010415464</v>
      </c>
      <c r="E15" s="15">
        <f t="shared" si="0"/>
        <v>80602.660172023199</v>
      </c>
      <c r="F15" s="15">
        <f t="shared" si="0"/>
        <v>4627.2775840782515</v>
      </c>
      <c r="G15" s="15">
        <f t="shared" si="0"/>
        <v>50869.809780520387</v>
      </c>
      <c r="H15" s="15">
        <f t="shared" si="0"/>
        <v>3491.3496310844516</v>
      </c>
      <c r="I15" s="15">
        <f t="shared" si="0"/>
        <v>53888.00477934935</v>
      </c>
      <c r="K15" s="16">
        <f>'Raw Plate Reader Measurements'!B12-'Raw Plate Reader Measurements'!$J12</f>
        <v>14</v>
      </c>
      <c r="L15" s="16">
        <f>'Raw Plate Reader Measurements'!C12-'Raw Plate Reader Measurements'!$J12</f>
        <v>209</v>
      </c>
      <c r="M15" s="16">
        <f>'Raw Plate Reader Measurements'!D12-'Raw Plate Reader Measurements'!$J12</f>
        <v>250</v>
      </c>
      <c r="N15" s="16">
        <f>'Raw Plate Reader Measurements'!E12-'Raw Plate Reader Measurements'!$J12</f>
        <v>586</v>
      </c>
      <c r="O15" s="16">
        <f>'Raw Plate Reader Measurements'!F12-'Raw Plate Reader Measurements'!$J12</f>
        <v>27</v>
      </c>
      <c r="P15" s="16">
        <f>'Raw Plate Reader Measurements'!G12-'Raw Plate Reader Measurements'!$J12</f>
        <v>348</v>
      </c>
      <c r="Q15" s="16">
        <f>'Raw Plate Reader Measurements'!H12-'Raw Plate Reader Measurements'!$J12</f>
        <v>17</v>
      </c>
      <c r="R15" s="16">
        <f>'Raw Plate Reader Measurements'!I12-'Raw Plate Reader Measurements'!$J12</f>
        <v>326</v>
      </c>
      <c r="S15" s="26"/>
      <c r="T15" s="23">
        <f>'Raw Plate Reader Measurements'!M12-'Raw Plate Reader Measurements'!$U12</f>
        <v>4.469999999999999E-2</v>
      </c>
      <c r="U15" s="23">
        <f>'Raw Plate Reader Measurements'!N12-'Raw Plate Reader Measurements'!$U12</f>
        <v>5.57E-2</v>
      </c>
      <c r="V15" s="23">
        <f>'Raw Plate Reader Measurements'!O12-'Raw Plate Reader Measurements'!$U12</f>
        <v>6.4899999999999985E-2</v>
      </c>
      <c r="W15" s="23">
        <f>'Raw Plate Reader Measurements'!P12-'Raw Plate Reader Measurements'!$U12</f>
        <v>5.4199999999999998E-2</v>
      </c>
      <c r="X15" s="23">
        <f>'Raw Plate Reader Measurements'!Q12-'Raw Plate Reader Measurements'!$U12</f>
        <v>4.3500000000000011E-2</v>
      </c>
      <c r="Y15" s="23">
        <f>'Raw Plate Reader Measurements'!R12-'Raw Plate Reader Measurements'!$U12</f>
        <v>5.1000000000000018E-2</v>
      </c>
      <c r="Z15" s="23">
        <f>'Raw Plate Reader Measurements'!S12-'Raw Plate Reader Measurements'!$U12</f>
        <v>3.6299999999999971E-2</v>
      </c>
      <c r="AA15" s="23">
        <f>'Raw Plate Reader Measurements'!T12-'Raw Plate Reader Measurements'!$U12</f>
        <v>4.5100000000000001E-2</v>
      </c>
    </row>
    <row r="16" spans="1:28" x14ac:dyDescent="0.25">
      <c r="A16" t="s">
        <v>38</v>
      </c>
      <c r="B16" s="15">
        <f t="shared" si="0"/>
        <v>1268.3464077341146</v>
      </c>
      <c r="C16" s="15">
        <f t="shared" si="0"/>
        <v>17064.23273076339</v>
      </c>
      <c r="D16" s="15">
        <f t="shared" si="0"/>
        <v>20850.334370164881</v>
      </c>
      <c r="E16" s="15">
        <f t="shared" si="0"/>
        <v>67480.062087648854</v>
      </c>
      <c r="F16" s="15">
        <f t="shared" si="0"/>
        <v>3673.9507169957369</v>
      </c>
      <c r="G16" s="15">
        <f t="shared" si="0"/>
        <v>57821.367438905698</v>
      </c>
      <c r="H16" s="15">
        <f t="shared" si="0"/>
        <v>1800.0140836789978</v>
      </c>
      <c r="I16" s="15">
        <f t="shared" si="0"/>
        <v>45173.773523209209</v>
      </c>
      <c r="K16" s="16">
        <f>'Raw Plate Reader Measurements'!B13-'Raw Plate Reader Measurements'!$J13</f>
        <v>9</v>
      </c>
      <c r="L16" s="16">
        <f>'Raw Plate Reader Measurements'!C13-'Raw Plate Reader Measurements'!$J13</f>
        <v>263</v>
      </c>
      <c r="M16" s="16">
        <f>'Raw Plate Reader Measurements'!D13-'Raw Plate Reader Measurements'!$J13</f>
        <v>245</v>
      </c>
      <c r="N16" s="16">
        <f>'Raw Plate Reader Measurements'!E13-'Raw Plate Reader Measurements'!$J13</f>
        <v>544</v>
      </c>
      <c r="O16" s="16">
        <f>'Raw Plate Reader Measurements'!F13-'Raw Plate Reader Measurements'!$J13</f>
        <v>24</v>
      </c>
      <c r="P16" s="16">
        <f>'Raw Plate Reader Measurements'!G13-'Raw Plate Reader Measurements'!$J13</f>
        <v>356</v>
      </c>
      <c r="Q16" s="16">
        <f>'Raw Plate Reader Measurements'!H13-'Raw Plate Reader Measurements'!$J13</f>
        <v>12</v>
      </c>
      <c r="R16" s="16">
        <f>'Raw Plate Reader Measurements'!I13-'Raw Plate Reader Measurements'!$J13</f>
        <v>326</v>
      </c>
      <c r="S16" s="26"/>
      <c r="T16" s="23">
        <f>'Raw Plate Reader Measurements'!M13-'Raw Plate Reader Measurements'!$U13</f>
        <v>5.2900000000000003E-2</v>
      </c>
      <c r="U16" s="23">
        <f>'Raw Plate Reader Measurements'!N13-'Raw Plate Reader Measurements'!$U13</f>
        <v>0.1149</v>
      </c>
      <c r="V16" s="23">
        <f>'Raw Plate Reader Measurements'!O13-'Raw Plate Reader Measurements'!$U13</f>
        <v>8.7600000000000011E-2</v>
      </c>
      <c r="W16" s="23">
        <f>'Raw Plate Reader Measurements'!P13-'Raw Plate Reader Measurements'!$U13</f>
        <v>6.0099999999999987E-2</v>
      </c>
      <c r="X16" s="23">
        <f>'Raw Plate Reader Measurements'!Q13-'Raw Plate Reader Measurements'!$U13</f>
        <v>4.8700000000000021E-2</v>
      </c>
      <c r="Y16" s="23">
        <f>'Raw Plate Reader Measurements'!R13-'Raw Plate Reader Measurements'!$U13</f>
        <v>4.5899999999999996E-2</v>
      </c>
      <c r="Z16" s="23">
        <f>'Raw Plate Reader Measurements'!S13-'Raw Plate Reader Measurements'!$U13</f>
        <v>4.9700000000000022E-2</v>
      </c>
      <c r="AA16" s="23">
        <f>'Raw Plate Reader Measurements'!T13-'Raw Plate Reader Measurements'!$U13</f>
        <v>5.3800000000000014E-2</v>
      </c>
    </row>
    <row r="17" spans="1:27" x14ac:dyDescent="0.25">
      <c r="A17" t="s">
        <v>39</v>
      </c>
      <c r="B17" s="15">
        <f t="shared" si="0"/>
        <v>1636.8391542703077</v>
      </c>
      <c r="C17" s="15">
        <f t="shared" si="0"/>
        <v>30881.795023549934</v>
      </c>
      <c r="D17" s="15">
        <f t="shared" si="0"/>
        <v>30704.731765536209</v>
      </c>
      <c r="E17" s="15">
        <f t="shared" si="0"/>
        <v>67120.710977005932</v>
      </c>
      <c r="F17" s="15">
        <f t="shared" si="0"/>
        <v>5250.0410773970743</v>
      </c>
      <c r="G17" s="15">
        <f t="shared" si="0"/>
        <v>81366.636629236265</v>
      </c>
      <c r="H17" s="15">
        <f t="shared" si="0"/>
        <v>2390.8350329137725</v>
      </c>
      <c r="I17" s="15">
        <f t="shared" si="0"/>
        <v>74778.566734203763</v>
      </c>
      <c r="K17" s="16">
        <f>'Raw Plate Reader Measurements'!B14-'Raw Plate Reader Measurements'!$J14</f>
        <v>11</v>
      </c>
      <c r="L17" s="16">
        <f>'Raw Plate Reader Measurements'!C14-'Raw Plate Reader Measurements'!$J14</f>
        <v>256</v>
      </c>
      <c r="M17" s="16">
        <f>'Raw Plate Reader Measurements'!D14-'Raw Plate Reader Measurements'!$J14</f>
        <v>243</v>
      </c>
      <c r="N17" s="16">
        <f>'Raw Plate Reader Measurements'!E14-'Raw Plate Reader Measurements'!$J14</f>
        <v>533</v>
      </c>
      <c r="O17" s="16">
        <f>'Raw Plate Reader Measurements'!F14-'Raw Plate Reader Measurements'!$J14</f>
        <v>25</v>
      </c>
      <c r="P17" s="16">
        <f>'Raw Plate Reader Measurements'!G14-'Raw Plate Reader Measurements'!$J14</f>
        <v>382</v>
      </c>
      <c r="Q17" s="16">
        <f>'Raw Plate Reader Measurements'!H14-'Raw Plate Reader Measurements'!$J14</f>
        <v>11</v>
      </c>
      <c r="R17" s="16">
        <f>'Raw Plate Reader Measurements'!I14-'Raw Plate Reader Measurements'!$J14</f>
        <v>328</v>
      </c>
      <c r="S17" s="26"/>
      <c r="T17" s="23">
        <f>'Raw Plate Reader Measurements'!M14-'Raw Plate Reader Measurements'!$U14</f>
        <v>5.0099999999999978E-2</v>
      </c>
      <c r="U17" s="23">
        <f>'Raw Plate Reader Measurements'!N14-'Raw Plate Reader Measurements'!$U14</f>
        <v>6.1800000000000022E-2</v>
      </c>
      <c r="V17" s="23">
        <f>'Raw Plate Reader Measurements'!O14-'Raw Plate Reader Measurements'!$U14</f>
        <v>5.8999999999999997E-2</v>
      </c>
      <c r="W17" s="23">
        <f>'Raw Plate Reader Measurements'!P14-'Raw Plate Reader Measurements'!$U14</f>
        <v>5.920000000000003E-2</v>
      </c>
      <c r="X17" s="23">
        <f>'Raw Plate Reader Measurements'!Q14-'Raw Plate Reader Measurements'!$U14</f>
        <v>3.5500000000000032E-2</v>
      </c>
      <c r="Y17" s="23">
        <f>'Raw Plate Reader Measurements'!R14-'Raw Plate Reader Measurements'!$U14</f>
        <v>3.5000000000000031E-2</v>
      </c>
      <c r="Z17" s="23">
        <f>'Raw Plate Reader Measurements'!S14-'Raw Plate Reader Measurements'!$U14</f>
        <v>3.4299999999999997E-2</v>
      </c>
      <c r="AA17" s="23">
        <f>'Raw Plate Reader Measurements'!T14-'Raw Plate Reader Measurements'!$U14</f>
        <v>3.2700000000000007E-2</v>
      </c>
    </row>
    <row r="18" spans="1:27" x14ac:dyDescent="0.25">
      <c r="K18" s="26"/>
      <c r="L18" s="26"/>
      <c r="M18" s="26"/>
      <c r="N18" s="26"/>
      <c r="O18" s="26"/>
      <c r="P18" s="26"/>
      <c r="Q18" s="26"/>
      <c r="R18" s="26"/>
      <c r="S18" s="26"/>
      <c r="T18" s="25"/>
      <c r="U18" s="25"/>
      <c r="V18" s="25"/>
      <c r="W18" s="25"/>
      <c r="X18" s="25"/>
      <c r="Y18" s="25"/>
      <c r="Z18" s="25"/>
      <c r="AA18" s="25"/>
    </row>
    <row r="19" spans="1:27" x14ac:dyDescent="0.25">
      <c r="A19" s="17" t="s">
        <v>25</v>
      </c>
      <c r="B19" t="s">
        <v>47</v>
      </c>
      <c r="C19" t="s">
        <v>48</v>
      </c>
      <c r="D19" t="s">
        <v>40</v>
      </c>
      <c r="E19" t="s">
        <v>41</v>
      </c>
      <c r="F19" t="s">
        <v>42</v>
      </c>
      <c r="G19" t="s">
        <v>43</v>
      </c>
      <c r="H19" t="s">
        <v>44</v>
      </c>
      <c r="I19" t="s">
        <v>45</v>
      </c>
      <c r="K19" s="26" t="s">
        <v>47</v>
      </c>
      <c r="L19" s="26" t="s">
        <v>48</v>
      </c>
      <c r="M19" s="26" t="s">
        <v>40</v>
      </c>
      <c r="N19" s="26" t="s">
        <v>41</v>
      </c>
      <c r="O19" s="26" t="s">
        <v>42</v>
      </c>
      <c r="P19" s="26" t="s">
        <v>43</v>
      </c>
      <c r="Q19" s="26" t="s">
        <v>44</v>
      </c>
      <c r="R19" s="26" t="s">
        <v>45</v>
      </c>
      <c r="S19" s="26"/>
      <c r="T19" s="25" t="s">
        <v>47</v>
      </c>
      <c r="U19" s="25" t="s">
        <v>48</v>
      </c>
      <c r="V19" s="25" t="s">
        <v>40</v>
      </c>
      <c r="W19" s="25" t="s">
        <v>41</v>
      </c>
      <c r="X19" s="25" t="s">
        <v>42</v>
      </c>
      <c r="Y19" s="25" t="s">
        <v>43</v>
      </c>
      <c r="Z19" s="25" t="s">
        <v>44</v>
      </c>
      <c r="AA19" s="25" t="s">
        <v>45</v>
      </c>
    </row>
    <row r="20" spans="1:27" x14ac:dyDescent="0.25">
      <c r="A20" t="s">
        <v>31</v>
      </c>
      <c r="B20" s="15">
        <f t="shared" ref="B20:I27" si="1">K20/T20*$B$3/$B$2</f>
        <v>948.37578311829986</v>
      </c>
      <c r="C20" s="15">
        <f t="shared" si="1"/>
        <v>42446.259575532647</v>
      </c>
      <c r="D20" s="15">
        <f t="shared" si="1"/>
        <v>56539.270712713143</v>
      </c>
      <c r="E20" s="15">
        <f t="shared" si="1"/>
        <v>81719.898716435695</v>
      </c>
      <c r="F20" s="15">
        <f t="shared" si="1"/>
        <v>1566.5124289498278</v>
      </c>
      <c r="G20" s="15">
        <f t="shared" si="1"/>
        <v>11057.547985242707</v>
      </c>
      <c r="H20" s="15">
        <f t="shared" si="1"/>
        <v>20224.212921340873</v>
      </c>
      <c r="I20" s="15">
        <f t="shared" si="1"/>
        <v>37542.593848511868</v>
      </c>
      <c r="K20" s="16">
        <f>'Raw Plate Reader Measurements'!B17-'Raw Plate Reader Measurements'!$J17</f>
        <v>69</v>
      </c>
      <c r="L20" s="16">
        <f>'Raw Plate Reader Measurements'!C17-'Raw Plate Reader Measurements'!$J17</f>
        <v>2873</v>
      </c>
      <c r="M20" s="16">
        <f>'Raw Plate Reader Measurements'!D17-'Raw Plate Reader Measurements'!$J17</f>
        <v>3340</v>
      </c>
      <c r="N20" s="16">
        <f>'Raw Plate Reader Measurements'!E17-'Raw Plate Reader Measurements'!$J17</f>
        <v>6349</v>
      </c>
      <c r="O20" s="16">
        <f>'Raw Plate Reader Measurements'!F17-'Raw Plate Reader Measurements'!$J17</f>
        <v>122</v>
      </c>
      <c r="P20" s="16">
        <f>'Raw Plate Reader Measurements'!G17-'Raw Plate Reader Measurements'!$J17</f>
        <v>818</v>
      </c>
      <c r="Q20" s="16">
        <f>'Raw Plate Reader Measurements'!H17-'Raw Plate Reader Measurements'!$J17</f>
        <v>1399</v>
      </c>
      <c r="R20" s="16">
        <f>'Raw Plate Reader Measurements'!I17-'Raw Plate Reader Measurements'!$J17</f>
        <v>2809</v>
      </c>
      <c r="S20" s="26"/>
      <c r="T20" s="23">
        <f>'Raw Plate Reader Measurements'!M17-'Raw Plate Reader Measurements'!$U17</f>
        <v>0.54239999999999999</v>
      </c>
      <c r="U20" s="23">
        <f>'Raw Plate Reader Measurements'!N17-'Raw Plate Reader Measurements'!$U17</f>
        <v>0.50459999999999994</v>
      </c>
      <c r="V20" s="23">
        <f>'Raw Plate Reader Measurements'!O17-'Raw Plate Reader Measurements'!$U17</f>
        <v>0.44039999999999996</v>
      </c>
      <c r="W20" s="23">
        <f>'Raw Plate Reader Measurements'!P17-'Raw Plate Reader Measurements'!$U17</f>
        <v>0.57919999999999994</v>
      </c>
      <c r="X20" s="23">
        <f>'Raw Plate Reader Measurements'!Q17-'Raw Plate Reader Measurements'!$U17</f>
        <v>0.5806</v>
      </c>
      <c r="Y20" s="23">
        <f>'Raw Plate Reader Measurements'!R17-'Raw Plate Reader Measurements'!$U17</f>
        <v>0.55149999999999988</v>
      </c>
      <c r="Z20" s="23">
        <f>'Raw Plate Reader Measurements'!S17-'Raw Plate Reader Measurements'!$U17</f>
        <v>0.51570000000000005</v>
      </c>
      <c r="AA20" s="23">
        <f>'Raw Plate Reader Measurements'!T17-'Raw Plate Reader Measurements'!$U17</f>
        <v>0.55780000000000007</v>
      </c>
    </row>
    <row r="21" spans="1:27" x14ac:dyDescent="0.25">
      <c r="A21" t="s">
        <v>34</v>
      </c>
      <c r="B21" s="15">
        <f t="shared" si="1"/>
        <v>599.06718722441667</v>
      </c>
      <c r="C21" s="15">
        <f t="shared" si="1"/>
        <v>39089.865964422548</v>
      </c>
      <c r="D21" s="15">
        <f t="shared" si="1"/>
        <v>55853.608906396526</v>
      </c>
      <c r="E21" s="15">
        <f t="shared" si="1"/>
        <v>82173.315951241253</v>
      </c>
      <c r="F21" s="15">
        <f t="shared" si="1"/>
        <v>1639.0649058357726</v>
      </c>
      <c r="G21" s="15">
        <f t="shared" si="1"/>
        <v>11010.547687242613</v>
      </c>
      <c r="H21" s="15">
        <f t="shared" si="1"/>
        <v>20050.943981945285</v>
      </c>
      <c r="I21" s="15">
        <f t="shared" si="1"/>
        <v>36980.961394346705</v>
      </c>
      <c r="K21" s="16">
        <f>'Raw Plate Reader Measurements'!B18-'Raw Plate Reader Measurements'!$J18</f>
        <v>45</v>
      </c>
      <c r="L21" s="16">
        <f>'Raw Plate Reader Measurements'!C18-'Raw Plate Reader Measurements'!$J18</f>
        <v>2682</v>
      </c>
      <c r="M21" s="16">
        <f>'Raw Plate Reader Measurements'!D18-'Raw Plate Reader Measurements'!$J18</f>
        <v>3295</v>
      </c>
      <c r="N21" s="16">
        <f>'Raw Plate Reader Measurements'!E18-'Raw Plate Reader Measurements'!$J18</f>
        <v>6371</v>
      </c>
      <c r="O21" s="16">
        <f>'Raw Plate Reader Measurements'!F18-'Raw Plate Reader Measurements'!$J18</f>
        <v>122</v>
      </c>
      <c r="P21" s="16">
        <f>'Raw Plate Reader Measurements'!G18-'Raw Plate Reader Measurements'!$J18</f>
        <v>816</v>
      </c>
      <c r="Q21" s="16">
        <f>'Raw Plate Reader Measurements'!H18-'Raw Plate Reader Measurements'!$J18</f>
        <v>1401</v>
      </c>
      <c r="R21" s="16">
        <f>'Raw Plate Reader Measurements'!I18-'Raw Plate Reader Measurements'!$J18</f>
        <v>2827</v>
      </c>
      <c r="S21" s="26"/>
      <c r="T21" s="23">
        <f>'Raw Plate Reader Measurements'!M18-'Raw Plate Reader Measurements'!$U18</f>
        <v>0.56000000000000005</v>
      </c>
      <c r="U21" s="23">
        <f>'Raw Plate Reader Measurements'!N18-'Raw Plate Reader Measurements'!$U18</f>
        <v>0.51150000000000007</v>
      </c>
      <c r="V21" s="23">
        <f>'Raw Plate Reader Measurements'!O18-'Raw Plate Reader Measurements'!$U18</f>
        <v>0.43980000000000002</v>
      </c>
      <c r="W21" s="23">
        <f>'Raw Plate Reader Measurements'!P18-'Raw Plate Reader Measurements'!$U18</f>
        <v>0.57800000000000007</v>
      </c>
      <c r="X21" s="23">
        <f>'Raw Plate Reader Measurements'!Q18-'Raw Plate Reader Measurements'!$U18</f>
        <v>0.55489999999999995</v>
      </c>
      <c r="Y21" s="23">
        <f>'Raw Plate Reader Measurements'!R18-'Raw Plate Reader Measurements'!$U18</f>
        <v>0.55249999999999999</v>
      </c>
      <c r="Z21" s="23">
        <f>'Raw Plate Reader Measurements'!S18-'Raw Plate Reader Measurements'!$U18</f>
        <v>0.52089999999999992</v>
      </c>
      <c r="AA21" s="23">
        <f>'Raw Plate Reader Measurements'!T18-'Raw Plate Reader Measurements'!$U18</f>
        <v>0.56990000000000007</v>
      </c>
    </row>
    <row r="22" spans="1:27" x14ac:dyDescent="0.25">
      <c r="A22" t="s">
        <v>33</v>
      </c>
      <c r="B22" s="15">
        <f t="shared" si="1"/>
        <v>523.25861938741491</v>
      </c>
      <c r="C22" s="15">
        <f t="shared" si="1"/>
        <v>38097.222645272683</v>
      </c>
      <c r="D22" s="15">
        <f t="shared" si="1"/>
        <v>56963.932539584886</v>
      </c>
      <c r="E22" s="15">
        <f t="shared" si="1"/>
        <v>81433.786180431242</v>
      </c>
      <c r="F22" s="15">
        <f t="shared" si="1"/>
        <v>1528.4318951375874</v>
      </c>
      <c r="G22" s="15">
        <f t="shared" si="1"/>
        <v>10728.93009919352</v>
      </c>
      <c r="H22" s="15">
        <f t="shared" si="1"/>
        <v>19357.975100538333</v>
      </c>
      <c r="I22" s="15">
        <f t="shared" si="1"/>
        <v>36682.774957823036</v>
      </c>
      <c r="K22" s="16">
        <f>'Raw Plate Reader Measurements'!B19-'Raw Plate Reader Measurements'!$J19</f>
        <v>38</v>
      </c>
      <c r="L22" s="16">
        <f>'Raw Plate Reader Measurements'!C19-'Raw Plate Reader Measurements'!$J19</f>
        <v>2642</v>
      </c>
      <c r="M22" s="16">
        <f>'Raw Plate Reader Measurements'!D19-'Raw Plate Reader Measurements'!$J19</f>
        <v>3252</v>
      </c>
      <c r="N22" s="16">
        <f>'Raw Plate Reader Measurements'!E19-'Raw Plate Reader Measurements'!$J19</f>
        <v>6223</v>
      </c>
      <c r="O22" s="16">
        <f>'Raw Plate Reader Measurements'!F19-'Raw Plate Reader Measurements'!$J19</f>
        <v>116</v>
      </c>
      <c r="P22" s="16">
        <f>'Raw Plate Reader Measurements'!G19-'Raw Plate Reader Measurements'!$J19</f>
        <v>797</v>
      </c>
      <c r="Q22" s="16">
        <f>'Raw Plate Reader Measurements'!H19-'Raw Plate Reader Measurements'!$J19</f>
        <v>1384</v>
      </c>
      <c r="R22" s="16">
        <f>'Raw Plate Reader Measurements'!I19-'Raw Plate Reader Measurements'!$J19</f>
        <v>2755</v>
      </c>
      <c r="S22" s="26"/>
      <c r="T22" s="23">
        <f>'Raw Plate Reader Measurements'!M19-'Raw Plate Reader Measurements'!$U19</f>
        <v>0.54139999999999999</v>
      </c>
      <c r="U22" s="23">
        <f>'Raw Plate Reader Measurements'!N19-'Raw Plate Reader Measurements'!$U19</f>
        <v>0.51700000000000002</v>
      </c>
      <c r="V22" s="23">
        <f>'Raw Plate Reader Measurements'!O19-'Raw Plate Reader Measurements'!$U19</f>
        <v>0.42559999999999998</v>
      </c>
      <c r="W22" s="23">
        <f>'Raw Plate Reader Measurements'!P19-'Raw Plate Reader Measurements'!$U19</f>
        <v>0.56969999999999998</v>
      </c>
      <c r="X22" s="23">
        <f>'Raw Plate Reader Measurements'!Q19-'Raw Plate Reader Measurements'!$U19</f>
        <v>0.56579999999999997</v>
      </c>
      <c r="Y22" s="23">
        <f>'Raw Plate Reader Measurements'!R19-'Raw Plate Reader Measurements'!$U19</f>
        <v>0.55379999999999996</v>
      </c>
      <c r="Z22" s="23">
        <f>'Raw Plate Reader Measurements'!S19-'Raw Plate Reader Measurements'!$U19</f>
        <v>0.53300000000000003</v>
      </c>
      <c r="AA22" s="23">
        <f>'Raw Plate Reader Measurements'!T19-'Raw Plate Reader Measurements'!$U19</f>
        <v>0.55989999999999995</v>
      </c>
    </row>
    <row r="23" spans="1:27" x14ac:dyDescent="0.25">
      <c r="A23" t="s">
        <v>32</v>
      </c>
      <c r="B23" s="15">
        <f t="shared" si="1"/>
        <v>469.96945523529337</v>
      </c>
      <c r="C23" s="15">
        <f t="shared" si="1"/>
        <v>37708.147691898979</v>
      </c>
      <c r="D23" s="15">
        <f t="shared" si="1"/>
        <v>58425.386676583272</v>
      </c>
      <c r="E23" s="15">
        <f t="shared" si="1"/>
        <v>85585.632589100453</v>
      </c>
      <c r="F23" s="15">
        <f t="shared" si="1"/>
        <v>1525.0530282177742</v>
      </c>
      <c r="G23" s="15">
        <f t="shared" si="1"/>
        <v>10708.631401351517</v>
      </c>
      <c r="H23" s="15">
        <f t="shared" si="1"/>
        <v>19643.84568459227</v>
      </c>
      <c r="I23" s="15">
        <f t="shared" si="1"/>
        <v>37753.439022078586</v>
      </c>
      <c r="K23" s="16">
        <f>'Raw Plate Reader Measurements'!B20-'Raw Plate Reader Measurements'!$J20</f>
        <v>35</v>
      </c>
      <c r="L23" s="16">
        <f>'Raw Plate Reader Measurements'!C20-'Raw Plate Reader Measurements'!$J20</f>
        <v>2657</v>
      </c>
      <c r="M23" s="16">
        <f>'Raw Plate Reader Measurements'!D20-'Raw Plate Reader Measurements'!$J20</f>
        <v>3337</v>
      </c>
      <c r="N23" s="16">
        <f>'Raw Plate Reader Measurements'!E20-'Raw Plate Reader Measurements'!$J20</f>
        <v>6352</v>
      </c>
      <c r="O23" s="16">
        <f>'Raw Plate Reader Measurements'!F20-'Raw Plate Reader Measurements'!$J20</f>
        <v>112</v>
      </c>
      <c r="P23" s="16">
        <f>'Raw Plate Reader Measurements'!G20-'Raw Plate Reader Measurements'!$J20</f>
        <v>810</v>
      </c>
      <c r="Q23" s="16">
        <f>'Raw Plate Reader Measurements'!H20-'Raw Plate Reader Measurements'!$J20</f>
        <v>1391</v>
      </c>
      <c r="R23" s="16">
        <f>'Raw Plate Reader Measurements'!I20-'Raw Plate Reader Measurements'!$J20</f>
        <v>2803</v>
      </c>
      <c r="S23" s="26"/>
      <c r="T23" s="23">
        <f>'Raw Plate Reader Measurements'!M20-'Raw Plate Reader Measurements'!$U20</f>
        <v>0.55519999999999992</v>
      </c>
      <c r="U23" s="23">
        <f>'Raw Plate Reader Measurements'!N20-'Raw Plate Reader Measurements'!$U20</f>
        <v>0.5253000000000001</v>
      </c>
      <c r="V23" s="23">
        <f>'Raw Plate Reader Measurements'!O20-'Raw Plate Reader Measurements'!$U20</f>
        <v>0.42580000000000001</v>
      </c>
      <c r="W23" s="23">
        <f>'Raw Plate Reader Measurements'!P20-'Raw Plate Reader Measurements'!$U20</f>
        <v>0.5532999999999999</v>
      </c>
      <c r="X23" s="23">
        <f>'Raw Plate Reader Measurements'!Q20-'Raw Plate Reader Measurements'!$U20</f>
        <v>0.5475000000000001</v>
      </c>
      <c r="Y23" s="23">
        <f>'Raw Plate Reader Measurements'!R20-'Raw Plate Reader Measurements'!$U20</f>
        <v>0.56390000000000007</v>
      </c>
      <c r="Z23" s="23">
        <f>'Raw Plate Reader Measurements'!S20-'Raw Plate Reader Measurements'!$U20</f>
        <v>0.52790000000000004</v>
      </c>
      <c r="AA23" s="23">
        <f>'Raw Plate Reader Measurements'!T20-'Raw Plate Reader Measurements'!$U20</f>
        <v>0.5535000000000001</v>
      </c>
    </row>
    <row r="24" spans="1:27" x14ac:dyDescent="0.25">
      <c r="A24" t="s">
        <v>36</v>
      </c>
      <c r="B24" s="15">
        <f t="shared" si="1"/>
        <v>583.51183349974247</v>
      </c>
      <c r="C24" s="15">
        <f t="shared" si="1"/>
        <v>38276.59020592663</v>
      </c>
      <c r="D24" s="15">
        <f t="shared" si="1"/>
        <v>26121.408999718115</v>
      </c>
      <c r="E24" s="15">
        <f t="shared" si="1"/>
        <v>78861.284913401963</v>
      </c>
      <c r="F24" s="15">
        <f t="shared" si="1"/>
        <v>1569.4859641902844</v>
      </c>
      <c r="G24" s="15">
        <f t="shared" si="1"/>
        <v>12627.59376517316</v>
      </c>
      <c r="H24" s="15">
        <f t="shared" si="1"/>
        <v>380.48144586431135</v>
      </c>
      <c r="I24" s="15">
        <f t="shared" si="1"/>
        <v>35114.114266142009</v>
      </c>
      <c r="K24" s="16">
        <f>'Raw Plate Reader Measurements'!B21-'Raw Plate Reader Measurements'!$J21</f>
        <v>42</v>
      </c>
      <c r="L24" s="16">
        <f>'Raw Plate Reader Measurements'!C21-'Raw Plate Reader Measurements'!$J21</f>
        <v>2695</v>
      </c>
      <c r="M24" s="16">
        <f>'Raw Plate Reader Measurements'!D21-'Raw Plate Reader Measurements'!$J21</f>
        <v>1911</v>
      </c>
      <c r="N24" s="16">
        <f>'Raw Plate Reader Measurements'!E21-'Raw Plate Reader Measurements'!$J21</f>
        <v>5781</v>
      </c>
      <c r="O24" s="16">
        <f>'Raw Plate Reader Measurements'!F21-'Raw Plate Reader Measurements'!$J21</f>
        <v>118</v>
      </c>
      <c r="P24" s="16">
        <f>'Raw Plate Reader Measurements'!G21-'Raw Plate Reader Measurements'!$J21</f>
        <v>925</v>
      </c>
      <c r="Q24" s="16">
        <f>'Raw Plate Reader Measurements'!H21-'Raw Plate Reader Measurements'!$J21</f>
        <v>16</v>
      </c>
      <c r="R24" s="16">
        <f>'Raw Plate Reader Measurements'!I21-'Raw Plate Reader Measurements'!$J21</f>
        <v>2624</v>
      </c>
      <c r="S24" s="26"/>
      <c r="T24" s="23">
        <f>'Raw Plate Reader Measurements'!M21-'Raw Plate Reader Measurements'!$U21</f>
        <v>0.53659999999999997</v>
      </c>
      <c r="U24" s="23">
        <f>'Raw Plate Reader Measurements'!N21-'Raw Plate Reader Measurements'!$U21</f>
        <v>0.52489999999999992</v>
      </c>
      <c r="V24" s="23">
        <f>'Raw Plate Reader Measurements'!O21-'Raw Plate Reader Measurements'!$U21</f>
        <v>0.54540000000000011</v>
      </c>
      <c r="W24" s="23">
        <f>'Raw Plate Reader Measurements'!P21-'Raw Plate Reader Measurements'!$U21</f>
        <v>0.54649999999999999</v>
      </c>
      <c r="X24" s="23">
        <f>'Raw Plate Reader Measurements'!Q21-'Raw Plate Reader Measurements'!$U21</f>
        <v>0.5605</v>
      </c>
      <c r="Y24" s="23">
        <f>'Raw Plate Reader Measurements'!R21-'Raw Plate Reader Measurements'!$U21</f>
        <v>0.54610000000000003</v>
      </c>
      <c r="Z24" s="23">
        <f>'Raw Plate Reader Measurements'!S21-'Raw Plate Reader Measurements'!$U21</f>
        <v>0.31350000000000006</v>
      </c>
      <c r="AA24" s="23">
        <f>'Raw Plate Reader Measurements'!T21-'Raw Plate Reader Measurements'!$U21</f>
        <v>0.55709999999999993</v>
      </c>
    </row>
    <row r="25" spans="1:27" x14ac:dyDescent="0.25">
      <c r="A25" t="s">
        <v>37</v>
      </c>
      <c r="B25" s="15">
        <f t="shared" si="1"/>
        <v>524.80958973017118</v>
      </c>
      <c r="C25" s="15">
        <f t="shared" si="1"/>
        <v>37615.143969117205</v>
      </c>
      <c r="D25" s="15">
        <f t="shared" si="1"/>
        <v>26183.687258931921</v>
      </c>
      <c r="E25" s="15">
        <f t="shared" si="1"/>
        <v>81482.962262639179</v>
      </c>
      <c r="F25" s="15">
        <f t="shared" si="1"/>
        <v>1572.2911223032254</v>
      </c>
      <c r="G25" s="15">
        <f t="shared" si="1"/>
        <v>12955.011575908493</v>
      </c>
      <c r="H25" s="15">
        <f t="shared" si="1"/>
        <v>719.69604383226272</v>
      </c>
      <c r="I25" s="15">
        <f t="shared" si="1"/>
        <v>35278.754020068256</v>
      </c>
      <c r="K25" s="16">
        <f>'Raw Plate Reader Measurements'!B22-'Raw Plate Reader Measurements'!$J22</f>
        <v>38</v>
      </c>
      <c r="L25" s="16">
        <f>'Raw Plate Reader Measurements'!C22-'Raw Plate Reader Measurements'!$J22</f>
        <v>2601</v>
      </c>
      <c r="M25" s="16">
        <f>'Raw Plate Reader Measurements'!D22-'Raw Plate Reader Measurements'!$J22</f>
        <v>1885</v>
      </c>
      <c r="N25" s="16">
        <f>'Raw Plate Reader Measurements'!E22-'Raw Plate Reader Measurements'!$J22</f>
        <v>5924</v>
      </c>
      <c r="O25" s="16">
        <f>'Raw Plate Reader Measurements'!F22-'Raw Plate Reader Measurements'!$J22</f>
        <v>118</v>
      </c>
      <c r="P25" s="16">
        <f>'Raw Plate Reader Measurements'!G22-'Raw Plate Reader Measurements'!$J22</f>
        <v>929</v>
      </c>
      <c r="Q25" s="16">
        <f>'Raw Plate Reader Measurements'!H22-'Raw Plate Reader Measurements'!$J22</f>
        <v>29</v>
      </c>
      <c r="R25" s="16">
        <f>'Raw Plate Reader Measurements'!I22-'Raw Plate Reader Measurements'!$J22</f>
        <v>2677</v>
      </c>
      <c r="S25" s="26"/>
      <c r="T25" s="23">
        <f>'Raw Plate Reader Measurements'!M22-'Raw Plate Reader Measurements'!$U22</f>
        <v>0.53979999999999995</v>
      </c>
      <c r="U25" s="23">
        <f>'Raw Plate Reader Measurements'!N22-'Raw Plate Reader Measurements'!$U22</f>
        <v>0.51549999999999996</v>
      </c>
      <c r="V25" s="23">
        <f>'Raw Plate Reader Measurements'!O22-'Raw Plate Reader Measurements'!$U22</f>
        <v>0.53669999999999995</v>
      </c>
      <c r="W25" s="23">
        <f>'Raw Plate Reader Measurements'!P22-'Raw Plate Reader Measurements'!$U22</f>
        <v>0.54199999999999993</v>
      </c>
      <c r="X25" s="23">
        <f>'Raw Plate Reader Measurements'!Q22-'Raw Plate Reader Measurements'!$U22</f>
        <v>0.5595</v>
      </c>
      <c r="Y25" s="23">
        <f>'Raw Plate Reader Measurements'!R22-'Raw Plate Reader Measurements'!$U22</f>
        <v>0.53459999999999996</v>
      </c>
      <c r="Z25" s="23">
        <f>'Raw Plate Reader Measurements'!S22-'Raw Plate Reader Measurements'!$U22</f>
        <v>0.3004</v>
      </c>
      <c r="AA25" s="23">
        <f>'Raw Plate Reader Measurements'!T22-'Raw Plate Reader Measurements'!$U22</f>
        <v>0.56569999999999998</v>
      </c>
    </row>
    <row r="26" spans="1:27" x14ac:dyDescent="0.25">
      <c r="A26" t="s">
        <v>38</v>
      </c>
      <c r="B26" s="15">
        <f t="shared" si="1"/>
        <v>431.26060527789355</v>
      </c>
      <c r="C26" s="15">
        <f t="shared" si="1"/>
        <v>37504.974424541149</v>
      </c>
      <c r="D26" s="15">
        <f t="shared" si="1"/>
        <v>26448.882438164095</v>
      </c>
      <c r="E26" s="15">
        <f t="shared" si="1"/>
        <v>80573.893799610916</v>
      </c>
      <c r="F26" s="15">
        <f t="shared" si="1"/>
        <v>1486.95633053386</v>
      </c>
      <c r="G26" s="15">
        <f t="shared" si="1"/>
        <v>12941.125177459895</v>
      </c>
      <c r="H26" s="15">
        <f t="shared" si="1"/>
        <v>448.79949812130212</v>
      </c>
      <c r="I26" s="15">
        <f t="shared" si="1"/>
        <v>35463.757433136096</v>
      </c>
      <c r="K26" s="16">
        <f>'Raw Plate Reader Measurements'!B23-'Raw Plate Reader Measurements'!$J23</f>
        <v>30</v>
      </c>
      <c r="L26" s="16">
        <f>'Raw Plate Reader Measurements'!C23-'Raw Plate Reader Measurements'!$J23</f>
        <v>2531</v>
      </c>
      <c r="M26" s="16">
        <f>'Raw Plate Reader Measurements'!D23-'Raw Plate Reader Measurements'!$J23</f>
        <v>1875</v>
      </c>
      <c r="N26" s="16">
        <f>'Raw Plate Reader Measurements'!E23-'Raw Plate Reader Measurements'!$J23</f>
        <v>5819</v>
      </c>
      <c r="O26" s="16">
        <f>'Raw Plate Reader Measurements'!F23-'Raw Plate Reader Measurements'!$J23</f>
        <v>110</v>
      </c>
      <c r="P26" s="16">
        <f>'Raw Plate Reader Measurements'!G23-'Raw Plate Reader Measurements'!$J23</f>
        <v>907</v>
      </c>
      <c r="Q26" s="16">
        <f>'Raw Plate Reader Measurements'!H23-'Raw Plate Reader Measurements'!$J23</f>
        <v>18</v>
      </c>
      <c r="R26" s="16">
        <f>'Raw Plate Reader Measurements'!I23-'Raw Plate Reader Measurements'!$J23</f>
        <v>2682</v>
      </c>
      <c r="S26" s="26"/>
      <c r="T26" s="23">
        <f>'Raw Plate Reader Measurements'!M23-'Raw Plate Reader Measurements'!$U23</f>
        <v>0.51859999999999995</v>
      </c>
      <c r="U26" s="23">
        <f>'Raw Plate Reader Measurements'!N23-'Raw Plate Reader Measurements'!$U23</f>
        <v>0.50309999999999999</v>
      </c>
      <c r="V26" s="23">
        <f>'Raw Plate Reader Measurements'!O23-'Raw Plate Reader Measurements'!$U23</f>
        <v>0.52849999999999997</v>
      </c>
      <c r="W26" s="23">
        <f>'Raw Plate Reader Measurements'!P23-'Raw Plate Reader Measurements'!$U23</f>
        <v>0.53839999999999999</v>
      </c>
      <c r="X26" s="23">
        <f>'Raw Plate Reader Measurements'!Q23-'Raw Plate Reader Measurements'!$U23</f>
        <v>0.55149999999999999</v>
      </c>
      <c r="Y26" s="23">
        <f>'Raw Plate Reader Measurements'!R23-'Raw Plate Reader Measurements'!$U23</f>
        <v>0.52249999999999996</v>
      </c>
      <c r="Z26" s="23">
        <f>'Raw Plate Reader Measurements'!S23-'Raw Plate Reader Measurements'!$U23</f>
        <v>0.29900000000000004</v>
      </c>
      <c r="AA26" s="23">
        <f>'Raw Plate Reader Measurements'!T23-'Raw Plate Reader Measurements'!$U23</f>
        <v>0.56379999999999997</v>
      </c>
    </row>
    <row r="27" spans="1:27" x14ac:dyDescent="0.25">
      <c r="A27" t="s">
        <v>39</v>
      </c>
      <c r="B27" s="15">
        <f t="shared" si="1"/>
        <v>584.71045724736098</v>
      </c>
      <c r="C27" s="15">
        <f t="shared" si="1"/>
        <v>38821.853284427343</v>
      </c>
      <c r="D27" s="15">
        <f t="shared" si="1"/>
        <v>28211.227924672137</v>
      </c>
      <c r="E27" s="15">
        <f t="shared" si="1"/>
        <v>82726.232618204653</v>
      </c>
      <c r="F27" s="15">
        <f t="shared" si="1"/>
        <v>1687.990377841254</v>
      </c>
      <c r="G27" s="15">
        <f t="shared" si="1"/>
        <v>13357.478107151162</v>
      </c>
      <c r="H27" s="15">
        <f t="shared" si="1"/>
        <v>599.11370226341228</v>
      </c>
      <c r="I27" s="15">
        <f t="shared" si="1"/>
        <v>35884.841810294543</v>
      </c>
      <c r="K27" s="16">
        <f>'Raw Plate Reader Measurements'!B24-'Raw Plate Reader Measurements'!$J24</f>
        <v>42</v>
      </c>
      <c r="L27" s="16">
        <f>'Raw Plate Reader Measurements'!C24-'Raw Plate Reader Measurements'!$J24</f>
        <v>2460</v>
      </c>
      <c r="M27" s="16">
        <f>'Raw Plate Reader Measurements'!D24-'Raw Plate Reader Measurements'!$J24</f>
        <v>1841</v>
      </c>
      <c r="N27" s="16">
        <f>'Raw Plate Reader Measurements'!E24-'Raw Plate Reader Measurements'!$J24</f>
        <v>5545</v>
      </c>
      <c r="O27" s="16">
        <f>'Raw Plate Reader Measurements'!F24-'Raw Plate Reader Measurements'!$J24</f>
        <v>121</v>
      </c>
      <c r="P27" s="16">
        <f>'Raw Plate Reader Measurements'!G24-'Raw Plate Reader Measurements'!$J24</f>
        <v>893</v>
      </c>
      <c r="Q27" s="16">
        <f>'Raw Plate Reader Measurements'!H24-'Raw Plate Reader Measurements'!$J24</f>
        <v>23</v>
      </c>
      <c r="R27" s="16">
        <f>'Raw Plate Reader Measurements'!I24-'Raw Plate Reader Measurements'!$J24</f>
        <v>2555</v>
      </c>
      <c r="S27" s="26"/>
      <c r="T27" s="23">
        <f>'Raw Plate Reader Measurements'!M24-'Raw Plate Reader Measurements'!$U24</f>
        <v>0.53550000000000009</v>
      </c>
      <c r="U27" s="23">
        <f>'Raw Plate Reader Measurements'!N24-'Raw Plate Reader Measurements'!$U24</f>
        <v>0.47239999999999999</v>
      </c>
      <c r="V27" s="23">
        <f>'Raw Plate Reader Measurements'!O24-'Raw Plate Reader Measurements'!$U24</f>
        <v>0.48649999999999999</v>
      </c>
      <c r="W27" s="23">
        <f>'Raw Plate Reader Measurements'!P24-'Raw Plate Reader Measurements'!$U24</f>
        <v>0.49969999999999998</v>
      </c>
      <c r="X27" s="23">
        <f>'Raw Plate Reader Measurements'!Q24-'Raw Plate Reader Measurements'!$U24</f>
        <v>0.53439999999999999</v>
      </c>
      <c r="Y27" s="23">
        <f>'Raw Plate Reader Measurements'!R24-'Raw Plate Reader Measurements'!$U24</f>
        <v>0.49840000000000001</v>
      </c>
      <c r="Z27" s="23">
        <f>'Raw Plate Reader Measurements'!S24-'Raw Plate Reader Measurements'!$U24</f>
        <v>0.28619999999999995</v>
      </c>
      <c r="AA27" s="23">
        <f>'Raw Plate Reader Measurements'!T24-'Raw Plate Reader Measurements'!$U24</f>
        <v>0.53079999999999994</v>
      </c>
    </row>
  </sheetData>
  <pageMargins left="0.75" right="0.75" top="1" bottom="1" header="0.5" footer="0.5"/>
  <pageSetup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C13D7-3F72-4F66-BF32-384635BFCB65}">
  <dimension ref="A1:K17"/>
  <sheetViews>
    <sheetView workbookViewId="0">
      <selection activeCell="H7" sqref="H7"/>
    </sheetView>
  </sheetViews>
  <sheetFormatPr baseColWidth="10" defaultRowHeight="15" x14ac:dyDescent="0.25"/>
  <cols>
    <col min="1" max="1" width="35.5703125" bestFit="1" customWidth="1"/>
    <col min="5" max="5" width="13.5703125" bestFit="1" customWidth="1"/>
    <col min="6" max="6" width="20.7109375" bestFit="1" customWidth="1"/>
    <col min="11" max="11" width="17.42578125" bestFit="1" customWidth="1"/>
  </cols>
  <sheetData>
    <row r="1" spans="1:11" x14ac:dyDescent="0.25">
      <c r="A1" s="33"/>
      <c r="B1" s="34" t="s">
        <v>182</v>
      </c>
      <c r="C1" s="35" t="s">
        <v>180</v>
      </c>
      <c r="D1" s="35"/>
      <c r="E1" s="35"/>
      <c r="F1" s="36" t="s">
        <v>163</v>
      </c>
      <c r="G1" s="37"/>
      <c r="H1" s="38"/>
      <c r="I1" s="38"/>
      <c r="J1" s="38"/>
      <c r="K1" s="38"/>
    </row>
    <row r="2" spans="1:11" x14ac:dyDescent="0.25">
      <c r="A2" s="39"/>
      <c r="B2" s="40"/>
      <c r="C2" s="41" t="s">
        <v>164</v>
      </c>
      <c r="D2" s="41" t="s">
        <v>165</v>
      </c>
      <c r="E2" s="41" t="s">
        <v>166</v>
      </c>
      <c r="F2" s="42" t="s">
        <v>181</v>
      </c>
      <c r="G2" s="37"/>
      <c r="H2" s="38"/>
      <c r="I2" s="38"/>
      <c r="J2" s="38"/>
      <c r="K2" s="38"/>
    </row>
    <row r="3" spans="1:11" x14ac:dyDescent="0.25">
      <c r="A3" s="43" t="s">
        <v>168</v>
      </c>
      <c r="B3" s="3">
        <v>9.9000000000000005E-2</v>
      </c>
      <c r="C3" s="3">
        <v>22</v>
      </c>
      <c r="D3" s="3">
        <v>146</v>
      </c>
      <c r="E3" s="3" t="s">
        <v>167</v>
      </c>
      <c r="F3" s="15">
        <f>8*10^5*D3</f>
        <v>116800000</v>
      </c>
      <c r="G3" s="37"/>
      <c r="H3" s="38" t="s">
        <v>183</v>
      </c>
      <c r="I3" s="38"/>
      <c r="J3" s="38"/>
      <c r="K3" s="38"/>
    </row>
    <row r="4" spans="1:11" x14ac:dyDescent="0.25">
      <c r="A4" s="43" t="s">
        <v>170</v>
      </c>
      <c r="B4" s="3">
        <v>9.8000000000000004E-2</v>
      </c>
      <c r="C4" s="3">
        <v>17</v>
      </c>
      <c r="D4" s="3">
        <v>150</v>
      </c>
      <c r="E4" s="3" t="s">
        <v>167</v>
      </c>
      <c r="F4" s="15">
        <f t="shared" ref="F4:F17" si="0">8*10^5*D4</f>
        <v>120000000</v>
      </c>
      <c r="G4" s="37"/>
      <c r="H4" s="38"/>
      <c r="I4" s="38"/>
      <c r="J4" s="38"/>
      <c r="K4" s="38"/>
    </row>
    <row r="5" spans="1:11" x14ac:dyDescent="0.25">
      <c r="A5" s="43" t="s">
        <v>169</v>
      </c>
      <c r="B5" s="3">
        <v>9.9000000000000005E-2</v>
      </c>
      <c r="C5" s="3">
        <v>14</v>
      </c>
      <c r="D5" s="3">
        <v>141</v>
      </c>
      <c r="E5" s="3" t="s">
        <v>167</v>
      </c>
      <c r="F5" s="15">
        <f t="shared" si="0"/>
        <v>112800000</v>
      </c>
      <c r="G5" s="37"/>
      <c r="H5" s="38"/>
      <c r="I5" s="38"/>
      <c r="J5" s="38"/>
      <c r="K5" s="38"/>
    </row>
    <row r="6" spans="1:11" x14ac:dyDescent="0.25">
      <c r="A6" s="44"/>
      <c r="B6" s="44"/>
      <c r="C6" s="44"/>
      <c r="D6" s="44"/>
      <c r="E6" s="44"/>
      <c r="F6" s="44"/>
      <c r="G6" s="37"/>
      <c r="H6" s="38"/>
      <c r="I6" s="38"/>
      <c r="J6" s="38"/>
      <c r="K6" s="38"/>
    </row>
    <row r="7" spans="1:11" x14ac:dyDescent="0.25">
      <c r="A7" s="43" t="s">
        <v>171</v>
      </c>
      <c r="B7" s="3">
        <v>9.5000000000000001E-2</v>
      </c>
      <c r="C7" s="3">
        <v>15</v>
      </c>
      <c r="D7" s="3">
        <v>208</v>
      </c>
      <c r="E7" s="3" t="s">
        <v>167</v>
      </c>
      <c r="F7" s="15">
        <f t="shared" si="0"/>
        <v>166400000</v>
      </c>
      <c r="G7" s="37"/>
      <c r="H7" s="38"/>
      <c r="I7" s="38"/>
      <c r="J7" s="38"/>
      <c r="K7" s="38"/>
    </row>
    <row r="8" spans="1:11" x14ac:dyDescent="0.25">
      <c r="A8" s="43" t="s">
        <v>172</v>
      </c>
      <c r="B8" s="3">
        <v>9.2999999999999999E-2</v>
      </c>
      <c r="C8" s="3">
        <v>24</v>
      </c>
      <c r="D8" s="3">
        <v>175</v>
      </c>
      <c r="E8" s="3" t="s">
        <v>167</v>
      </c>
      <c r="F8" s="15">
        <f t="shared" si="0"/>
        <v>140000000</v>
      </c>
      <c r="G8" s="37"/>
      <c r="H8" s="38"/>
      <c r="I8" s="38"/>
      <c r="J8" s="38"/>
      <c r="K8" s="38"/>
    </row>
    <row r="9" spans="1:11" x14ac:dyDescent="0.25">
      <c r="A9" s="43" t="s">
        <v>173</v>
      </c>
      <c r="B9" s="3">
        <v>9.4E-2</v>
      </c>
      <c r="C9" s="3">
        <v>26</v>
      </c>
      <c r="D9" s="3">
        <v>187</v>
      </c>
      <c r="E9" s="3" t="s">
        <v>167</v>
      </c>
      <c r="F9" s="15">
        <f t="shared" si="0"/>
        <v>149600000</v>
      </c>
      <c r="G9" s="37"/>
      <c r="H9" s="38"/>
      <c r="I9" s="38"/>
      <c r="J9" s="38"/>
      <c r="K9" s="38"/>
    </row>
    <row r="10" spans="1:11" x14ac:dyDescent="0.25">
      <c r="A10" s="44"/>
      <c r="B10" s="44"/>
      <c r="C10" s="44"/>
      <c r="D10" s="44"/>
      <c r="E10" s="44"/>
      <c r="F10" s="44"/>
      <c r="G10" s="37"/>
      <c r="H10" s="38"/>
      <c r="I10" s="38"/>
      <c r="J10" s="38"/>
      <c r="K10" s="38"/>
    </row>
    <row r="11" spans="1:11" x14ac:dyDescent="0.25">
      <c r="A11" s="43" t="s">
        <v>174</v>
      </c>
      <c r="B11" s="3">
        <v>0.1</v>
      </c>
      <c r="C11" s="3">
        <v>17</v>
      </c>
      <c r="D11" s="3">
        <v>167</v>
      </c>
      <c r="E11" s="3" t="s">
        <v>167</v>
      </c>
      <c r="F11" s="15">
        <f t="shared" si="0"/>
        <v>133600000</v>
      </c>
      <c r="G11" s="37"/>
      <c r="H11" s="38"/>
      <c r="I11" s="38"/>
      <c r="J11" s="38"/>
      <c r="K11" s="38"/>
    </row>
    <row r="12" spans="1:11" x14ac:dyDescent="0.25">
      <c r="A12" s="43" t="s">
        <v>176</v>
      </c>
      <c r="B12" s="3">
        <v>0.10100000000000001</v>
      </c>
      <c r="C12" s="3">
        <v>20</v>
      </c>
      <c r="D12" s="3">
        <v>164</v>
      </c>
      <c r="E12" s="3" t="s">
        <v>167</v>
      </c>
      <c r="F12" s="15">
        <f t="shared" si="0"/>
        <v>131200000</v>
      </c>
      <c r="G12" s="37"/>
      <c r="H12" s="38"/>
      <c r="I12" s="38"/>
      <c r="J12" s="38"/>
      <c r="K12" s="38"/>
    </row>
    <row r="13" spans="1:11" x14ac:dyDescent="0.25">
      <c r="A13" s="43" t="s">
        <v>175</v>
      </c>
      <c r="B13" s="3">
        <v>0.10199999999999999</v>
      </c>
      <c r="C13" s="3">
        <v>13</v>
      </c>
      <c r="D13" s="3">
        <v>186</v>
      </c>
      <c r="E13" s="3" t="s">
        <v>167</v>
      </c>
      <c r="F13" s="15">
        <f t="shared" si="0"/>
        <v>148800000</v>
      </c>
      <c r="G13" s="37"/>
      <c r="H13" s="38"/>
      <c r="I13" s="38"/>
      <c r="J13" s="38"/>
      <c r="K13" s="38"/>
    </row>
    <row r="14" spans="1:11" x14ac:dyDescent="0.25">
      <c r="A14" s="44"/>
      <c r="B14" s="44"/>
      <c r="C14" s="44"/>
      <c r="D14" s="44"/>
      <c r="E14" s="44"/>
      <c r="F14" s="44"/>
      <c r="G14" s="37"/>
      <c r="H14" s="38"/>
      <c r="I14" s="38"/>
      <c r="J14" s="38"/>
      <c r="K14" s="38"/>
    </row>
    <row r="15" spans="1:11" x14ac:dyDescent="0.25">
      <c r="A15" s="43" t="s">
        <v>177</v>
      </c>
      <c r="B15" s="3">
        <v>0.104</v>
      </c>
      <c r="C15" s="3">
        <v>18</v>
      </c>
      <c r="D15" s="3">
        <v>145</v>
      </c>
      <c r="E15" s="3" t="s">
        <v>167</v>
      </c>
      <c r="F15" s="15">
        <f t="shared" si="0"/>
        <v>116000000</v>
      </c>
      <c r="G15" s="37"/>
      <c r="H15" s="38"/>
      <c r="I15" s="38"/>
      <c r="J15" s="38"/>
      <c r="K15" s="38"/>
    </row>
    <row r="16" spans="1:11" x14ac:dyDescent="0.25">
      <c r="A16" s="43" t="s">
        <v>178</v>
      </c>
      <c r="B16" s="3">
        <v>0.106</v>
      </c>
      <c r="C16" s="3">
        <v>7</v>
      </c>
      <c r="D16" s="3">
        <v>142</v>
      </c>
      <c r="E16" s="3" t="s">
        <v>167</v>
      </c>
      <c r="F16" s="15">
        <f t="shared" si="0"/>
        <v>113600000</v>
      </c>
      <c r="G16" s="37"/>
      <c r="H16" s="38"/>
      <c r="I16" s="38"/>
      <c r="J16" s="38"/>
      <c r="K16" s="38"/>
    </row>
    <row r="17" spans="1:11" x14ac:dyDescent="0.25">
      <c r="A17" s="43" t="s">
        <v>179</v>
      </c>
      <c r="B17" s="3">
        <v>0.106</v>
      </c>
      <c r="C17" s="3">
        <v>17</v>
      </c>
      <c r="D17" s="3">
        <v>121</v>
      </c>
      <c r="E17" s="3" t="s">
        <v>167</v>
      </c>
      <c r="F17" s="15">
        <f t="shared" si="0"/>
        <v>96800000</v>
      </c>
      <c r="G17" s="37"/>
      <c r="H17" s="38"/>
      <c r="I17" s="38"/>
      <c r="J17" s="38"/>
      <c r="K17" s="38"/>
    </row>
  </sheetData>
  <mergeCells count="6">
    <mergeCell ref="A1:A2"/>
    <mergeCell ref="B1:B2"/>
    <mergeCell ref="C1:E1"/>
    <mergeCell ref="A6:F6"/>
    <mergeCell ref="A10:F10"/>
    <mergeCell ref="A14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OD600 reference point</vt:lpstr>
      <vt:lpstr>Particle standard curve</vt:lpstr>
      <vt:lpstr>Fluorescein standard curve</vt:lpstr>
      <vt:lpstr>Raw Plate Reader Measurements</vt:lpstr>
      <vt:lpstr>Fluorescence per OD</vt:lpstr>
      <vt:lpstr>Fluorescence per Particle</vt:lpstr>
      <vt:lpstr>Counting CFUs</vt:lpstr>
    </vt:vector>
  </TitlesOfParts>
  <Company>Imperial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Dwijayanti, Ari</dc:creator>
  <cp:lastModifiedBy>Jean</cp:lastModifiedBy>
  <dcterms:created xsi:type="dcterms:W3CDTF">2016-05-08T16:01:08Z</dcterms:created>
  <dcterms:modified xsi:type="dcterms:W3CDTF">2018-08-29T12:15:05Z</dcterms:modified>
</cp:coreProperties>
</file>