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F:\iGEM\2018年\InterLab\"/>
    </mc:Choice>
  </mc:AlternateContent>
  <bookViews>
    <workbookView xWindow="0" yWindow="460" windowWidth="38400" windowHeight="19520" tabRatio="646"/>
  </bookViews>
  <sheets>
    <sheet name="OD600 reference point" sheetId="1" r:id="rId1"/>
    <sheet name="Particle standard curve" sheetId="6" r:id="rId2"/>
    <sheet name="Fluorescein standard curve" sheetId="2" r:id="rId3"/>
    <sheet name="Raw Plate Reader Measurements" sheetId="5" r:id="rId4"/>
    <sheet name="Fluorescence per OD" sheetId="4" r:id="rId5"/>
    <sheet name="Fluorescence per Particle" sheetId="7" r:id="rId6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9" i="5" l="1"/>
  <c r="J47" i="5"/>
  <c r="I47" i="5"/>
  <c r="H47" i="5"/>
  <c r="G47" i="5"/>
  <c r="F47" i="5"/>
  <c r="E47" i="5"/>
  <c r="D47" i="5"/>
  <c r="C47" i="5"/>
  <c r="B47" i="5"/>
  <c r="A47" i="5"/>
  <c r="A39" i="5"/>
  <c r="B39" i="5"/>
  <c r="C39" i="5"/>
  <c r="D39" i="5"/>
  <c r="E39" i="5"/>
  <c r="F39" i="5"/>
  <c r="G39" i="5"/>
  <c r="H39" i="5"/>
  <c r="I39" i="5"/>
  <c r="J39" i="5"/>
  <c r="A40" i="5"/>
  <c r="B40" i="5"/>
  <c r="C40" i="5"/>
  <c r="D40" i="5"/>
  <c r="E40" i="5"/>
  <c r="F40" i="5"/>
  <c r="G40" i="5"/>
  <c r="H40" i="5"/>
  <c r="I40" i="5"/>
  <c r="J40" i="5"/>
  <c r="A41" i="5"/>
  <c r="B41" i="5"/>
  <c r="C41" i="5"/>
  <c r="D41" i="5"/>
  <c r="E41" i="5"/>
  <c r="F41" i="5"/>
  <c r="G41" i="5"/>
  <c r="H41" i="5"/>
  <c r="I41" i="5"/>
  <c r="J41" i="5"/>
  <c r="A42" i="5"/>
  <c r="B42" i="5"/>
  <c r="C42" i="5"/>
  <c r="D42" i="5"/>
  <c r="E42" i="5"/>
  <c r="F42" i="5"/>
  <c r="G42" i="5"/>
  <c r="H42" i="5"/>
  <c r="I42" i="5"/>
  <c r="J42" i="5"/>
  <c r="A43" i="5"/>
  <c r="B43" i="5"/>
  <c r="C43" i="5"/>
  <c r="D43" i="5"/>
  <c r="E43" i="5"/>
  <c r="F43" i="5"/>
  <c r="G43" i="5"/>
  <c r="H43" i="5"/>
  <c r="I43" i="5"/>
  <c r="J43" i="5"/>
  <c r="A44" i="5"/>
  <c r="B44" i="5"/>
  <c r="C44" i="5"/>
  <c r="D44" i="5"/>
  <c r="E44" i="5"/>
  <c r="F44" i="5"/>
  <c r="G44" i="5"/>
  <c r="H44" i="5"/>
  <c r="I44" i="5"/>
  <c r="J44" i="5"/>
  <c r="A45" i="5"/>
  <c r="B45" i="5"/>
  <c r="C45" i="5"/>
  <c r="D45" i="5"/>
  <c r="E45" i="5"/>
  <c r="F45" i="5"/>
  <c r="G45" i="5"/>
  <c r="H45" i="5"/>
  <c r="I45" i="5"/>
  <c r="J45" i="5"/>
  <c r="A46" i="5"/>
  <c r="B46" i="5"/>
  <c r="C46" i="5"/>
  <c r="D46" i="5"/>
  <c r="E46" i="5"/>
  <c r="F46" i="5"/>
  <c r="G46" i="5"/>
  <c r="H46" i="5"/>
  <c r="I46" i="5"/>
  <c r="J46" i="5"/>
  <c r="A50" i="5"/>
  <c r="B50" i="5"/>
  <c r="C50" i="5"/>
  <c r="D50" i="5"/>
  <c r="E50" i="5"/>
  <c r="F50" i="5"/>
  <c r="G50" i="5"/>
  <c r="H50" i="5"/>
  <c r="I50" i="5"/>
  <c r="J50" i="5"/>
  <c r="A51" i="5"/>
  <c r="B51" i="5"/>
  <c r="C51" i="5"/>
  <c r="D51" i="5"/>
  <c r="E51" i="5"/>
  <c r="F51" i="5"/>
  <c r="G51" i="5"/>
  <c r="H51" i="5"/>
  <c r="I51" i="5"/>
  <c r="J51" i="5"/>
  <c r="A52" i="5"/>
  <c r="B52" i="5"/>
  <c r="C52" i="5"/>
  <c r="D52" i="5"/>
  <c r="E52" i="5"/>
  <c r="F52" i="5"/>
  <c r="G52" i="5"/>
  <c r="H52" i="5"/>
  <c r="I52" i="5"/>
  <c r="J52" i="5"/>
  <c r="A53" i="5"/>
  <c r="B53" i="5"/>
  <c r="C53" i="5"/>
  <c r="D53" i="5"/>
  <c r="E53" i="5"/>
  <c r="F53" i="5"/>
  <c r="G53" i="5"/>
  <c r="H53" i="5"/>
  <c r="I53" i="5"/>
  <c r="J53" i="5"/>
  <c r="A54" i="5"/>
  <c r="B54" i="5"/>
  <c r="C54" i="5"/>
  <c r="D54" i="5"/>
  <c r="E54" i="5"/>
  <c r="F54" i="5"/>
  <c r="G54" i="5"/>
  <c r="H54" i="5"/>
  <c r="I54" i="5"/>
  <c r="J54" i="5"/>
  <c r="A55" i="5"/>
  <c r="B55" i="5"/>
  <c r="C55" i="5"/>
  <c r="D55" i="5"/>
  <c r="E55" i="5"/>
  <c r="F55" i="5"/>
  <c r="G55" i="5"/>
  <c r="H55" i="5"/>
  <c r="I55" i="5"/>
  <c r="J55" i="5"/>
  <c r="A56" i="5"/>
  <c r="B56" i="5"/>
  <c r="C56" i="5"/>
  <c r="D56" i="5"/>
  <c r="E56" i="5"/>
  <c r="F56" i="5"/>
  <c r="G56" i="5"/>
  <c r="H56" i="5"/>
  <c r="I56" i="5"/>
  <c r="J56" i="5"/>
  <c r="A57" i="5"/>
  <c r="B57" i="5"/>
  <c r="C57" i="5"/>
  <c r="D57" i="5"/>
  <c r="E57" i="5"/>
  <c r="F57" i="5"/>
  <c r="G57" i="5"/>
  <c r="H57" i="5"/>
  <c r="I57" i="5"/>
  <c r="J57" i="5"/>
  <c r="B6" i="1"/>
  <c r="C6" i="1"/>
  <c r="B7" i="1"/>
  <c r="K10" i="4"/>
  <c r="T10" i="4"/>
  <c r="C6" i="2"/>
  <c r="M6" i="2"/>
  <c r="C8" i="2"/>
  <c r="C1" i="2"/>
  <c r="C29" i="2"/>
  <c r="D6" i="2"/>
  <c r="D8" i="2"/>
  <c r="D1" i="2"/>
  <c r="D29" i="2"/>
  <c r="E6" i="2"/>
  <c r="E8" i="2"/>
  <c r="E1" i="2"/>
  <c r="E29" i="2"/>
  <c r="F6" i="2"/>
  <c r="F8" i="2"/>
  <c r="F1" i="2"/>
  <c r="F29" i="2"/>
  <c r="G6" i="2"/>
  <c r="G8" i="2"/>
  <c r="G1" i="2"/>
  <c r="G29" i="2"/>
  <c r="C30" i="2"/>
  <c r="B3" i="4"/>
  <c r="B9" i="1"/>
  <c r="B2" i="4"/>
  <c r="B10" i="4"/>
  <c r="T22" i="2"/>
  <c r="T24" i="2"/>
  <c r="T25" i="2"/>
  <c r="T26" i="2"/>
  <c r="L6" i="2"/>
  <c r="L8" i="2"/>
  <c r="H1" i="2"/>
  <c r="I1" i="2"/>
  <c r="J1" i="2"/>
  <c r="K1" i="2"/>
  <c r="L1" i="2"/>
  <c r="L29" i="2"/>
  <c r="K6" i="2"/>
  <c r="K8" i="2"/>
  <c r="K29" i="2"/>
  <c r="J6" i="2"/>
  <c r="J8" i="2"/>
  <c r="J29" i="2"/>
  <c r="I6" i="2"/>
  <c r="I8" i="2"/>
  <c r="I29" i="2"/>
  <c r="H6" i="2"/>
  <c r="H8" i="2"/>
  <c r="H29" i="2"/>
  <c r="B6" i="2"/>
  <c r="B8" i="2"/>
  <c r="B29" i="2"/>
  <c r="T27" i="6"/>
  <c r="T28" i="6"/>
  <c r="T29" i="6"/>
  <c r="T30" i="6"/>
  <c r="B1" i="6"/>
  <c r="L6" i="6"/>
  <c r="M6" i="6"/>
  <c r="L8" i="6"/>
  <c r="C1" i="6"/>
  <c r="D1" i="6"/>
  <c r="E1" i="6"/>
  <c r="F1" i="6"/>
  <c r="G1" i="6"/>
  <c r="H1" i="6"/>
  <c r="I1" i="6"/>
  <c r="J1" i="6"/>
  <c r="K1" i="6"/>
  <c r="L1" i="6"/>
  <c r="L29" i="6"/>
  <c r="K6" i="6"/>
  <c r="K8" i="6"/>
  <c r="K29" i="6"/>
  <c r="J6" i="6"/>
  <c r="J8" i="6"/>
  <c r="J29" i="6"/>
  <c r="I6" i="6"/>
  <c r="I8" i="6"/>
  <c r="I29" i="6"/>
  <c r="H6" i="6"/>
  <c r="H8" i="6"/>
  <c r="H29" i="6"/>
  <c r="G6" i="6"/>
  <c r="G8" i="6"/>
  <c r="G29" i="6"/>
  <c r="F6" i="6"/>
  <c r="F8" i="6"/>
  <c r="F29" i="6"/>
  <c r="E6" i="6"/>
  <c r="E8" i="6"/>
  <c r="E29" i="6"/>
  <c r="D6" i="6"/>
  <c r="D8" i="6"/>
  <c r="D29" i="6"/>
  <c r="C6" i="6"/>
  <c r="C8" i="6"/>
  <c r="C29" i="6"/>
  <c r="B6" i="6"/>
  <c r="B8" i="6"/>
  <c r="B29" i="6"/>
  <c r="T23" i="6"/>
  <c r="T24" i="6"/>
  <c r="AA27" i="7"/>
  <c r="Z27" i="7"/>
  <c r="Y27" i="7"/>
  <c r="X27" i="7"/>
  <c r="W27" i="7"/>
  <c r="V27" i="7"/>
  <c r="U27" i="7"/>
  <c r="T27" i="7"/>
  <c r="R27" i="7"/>
  <c r="Q27" i="7"/>
  <c r="P27" i="7"/>
  <c r="O27" i="7"/>
  <c r="N27" i="7"/>
  <c r="M27" i="7"/>
  <c r="L27" i="7"/>
  <c r="K27" i="7"/>
  <c r="AA26" i="7"/>
  <c r="Z26" i="7"/>
  <c r="Y26" i="7"/>
  <c r="X26" i="7"/>
  <c r="W26" i="7"/>
  <c r="V26" i="7"/>
  <c r="U26" i="7"/>
  <c r="T26" i="7"/>
  <c r="R26" i="7"/>
  <c r="Q26" i="7"/>
  <c r="P26" i="7"/>
  <c r="O26" i="7"/>
  <c r="N26" i="7"/>
  <c r="M26" i="7"/>
  <c r="L26" i="7"/>
  <c r="K26" i="7"/>
  <c r="AA25" i="7"/>
  <c r="Z25" i="7"/>
  <c r="Y25" i="7"/>
  <c r="X25" i="7"/>
  <c r="W25" i="7"/>
  <c r="V25" i="7"/>
  <c r="U25" i="7"/>
  <c r="T25" i="7"/>
  <c r="R25" i="7"/>
  <c r="Q25" i="7"/>
  <c r="P25" i="7"/>
  <c r="O25" i="7"/>
  <c r="N25" i="7"/>
  <c r="M25" i="7"/>
  <c r="L25" i="7"/>
  <c r="K25" i="7"/>
  <c r="AA24" i="7"/>
  <c r="Z24" i="7"/>
  <c r="Y24" i="7"/>
  <c r="X24" i="7"/>
  <c r="W24" i="7"/>
  <c r="V24" i="7"/>
  <c r="U24" i="7"/>
  <c r="T24" i="7"/>
  <c r="R24" i="7"/>
  <c r="Q24" i="7"/>
  <c r="P24" i="7"/>
  <c r="O24" i="7"/>
  <c r="N24" i="7"/>
  <c r="M24" i="7"/>
  <c r="L24" i="7"/>
  <c r="K24" i="7"/>
  <c r="AA23" i="7"/>
  <c r="Z23" i="7"/>
  <c r="Y23" i="7"/>
  <c r="X23" i="7"/>
  <c r="W23" i="7"/>
  <c r="V23" i="7"/>
  <c r="U23" i="7"/>
  <c r="T23" i="7"/>
  <c r="R23" i="7"/>
  <c r="Q23" i="7"/>
  <c r="P23" i="7"/>
  <c r="O23" i="7"/>
  <c r="N23" i="7"/>
  <c r="M23" i="7"/>
  <c r="L23" i="7"/>
  <c r="K23" i="7"/>
  <c r="AA22" i="7"/>
  <c r="Z22" i="7"/>
  <c r="Y22" i="7"/>
  <c r="X22" i="7"/>
  <c r="W22" i="7"/>
  <c r="V22" i="7"/>
  <c r="U22" i="7"/>
  <c r="T22" i="7"/>
  <c r="R22" i="7"/>
  <c r="Q22" i="7"/>
  <c r="P22" i="7"/>
  <c r="O22" i="7"/>
  <c r="N22" i="7"/>
  <c r="M22" i="7"/>
  <c r="L22" i="7"/>
  <c r="K22" i="7"/>
  <c r="AA21" i="7"/>
  <c r="Z21" i="7"/>
  <c r="Y21" i="7"/>
  <c r="X21" i="7"/>
  <c r="W21" i="7"/>
  <c r="V21" i="7"/>
  <c r="U21" i="7"/>
  <c r="T21" i="7"/>
  <c r="R21" i="7"/>
  <c r="Q21" i="7"/>
  <c r="P21" i="7"/>
  <c r="O21" i="7"/>
  <c r="N21" i="7"/>
  <c r="M21" i="7"/>
  <c r="L21" i="7"/>
  <c r="K21" i="7"/>
  <c r="AA20" i="7"/>
  <c r="Z20" i="7"/>
  <c r="Y20" i="7"/>
  <c r="X20" i="7"/>
  <c r="W20" i="7"/>
  <c r="V20" i="7"/>
  <c r="U20" i="7"/>
  <c r="T20" i="7"/>
  <c r="R20" i="7"/>
  <c r="Q20" i="7"/>
  <c r="P20" i="7"/>
  <c r="O20" i="7"/>
  <c r="N20" i="7"/>
  <c r="M20" i="7"/>
  <c r="L20" i="7"/>
  <c r="K20" i="7"/>
  <c r="AA17" i="7"/>
  <c r="Z17" i="7"/>
  <c r="Y17" i="7"/>
  <c r="X17" i="7"/>
  <c r="W17" i="7"/>
  <c r="V17" i="7"/>
  <c r="U17" i="7"/>
  <c r="T17" i="7"/>
  <c r="R17" i="7"/>
  <c r="Q17" i="7"/>
  <c r="P17" i="7"/>
  <c r="O17" i="7"/>
  <c r="N17" i="7"/>
  <c r="M17" i="7"/>
  <c r="L17" i="7"/>
  <c r="K17" i="7"/>
  <c r="AA16" i="7"/>
  <c r="Z16" i="7"/>
  <c r="Y16" i="7"/>
  <c r="X16" i="7"/>
  <c r="W16" i="7"/>
  <c r="V16" i="7"/>
  <c r="U16" i="7"/>
  <c r="T16" i="7"/>
  <c r="R16" i="7"/>
  <c r="Q16" i="7"/>
  <c r="P16" i="7"/>
  <c r="O16" i="7"/>
  <c r="N16" i="7"/>
  <c r="M16" i="7"/>
  <c r="L16" i="7"/>
  <c r="K16" i="7"/>
  <c r="AA15" i="7"/>
  <c r="Z15" i="7"/>
  <c r="Y15" i="7"/>
  <c r="X15" i="7"/>
  <c r="W15" i="7"/>
  <c r="V15" i="7"/>
  <c r="U15" i="7"/>
  <c r="T15" i="7"/>
  <c r="R15" i="7"/>
  <c r="Q15" i="7"/>
  <c r="P15" i="7"/>
  <c r="O15" i="7"/>
  <c r="N15" i="7"/>
  <c r="M15" i="7"/>
  <c r="L15" i="7"/>
  <c r="K15" i="7"/>
  <c r="AA14" i="7"/>
  <c r="Z14" i="7"/>
  <c r="Y14" i="7"/>
  <c r="X14" i="7"/>
  <c r="W14" i="7"/>
  <c r="V14" i="7"/>
  <c r="U14" i="7"/>
  <c r="T14" i="7"/>
  <c r="R14" i="7"/>
  <c r="Q14" i="7"/>
  <c r="P14" i="7"/>
  <c r="O14" i="7"/>
  <c r="N14" i="7"/>
  <c r="M14" i="7"/>
  <c r="L14" i="7"/>
  <c r="K14" i="7"/>
  <c r="AA13" i="7"/>
  <c r="Z13" i="7"/>
  <c r="Y13" i="7"/>
  <c r="X13" i="7"/>
  <c r="W13" i="7"/>
  <c r="V13" i="7"/>
  <c r="U13" i="7"/>
  <c r="T13" i="7"/>
  <c r="R13" i="7"/>
  <c r="Q13" i="7"/>
  <c r="P13" i="7"/>
  <c r="O13" i="7"/>
  <c r="N13" i="7"/>
  <c r="M13" i="7"/>
  <c r="L13" i="7"/>
  <c r="K13" i="7"/>
  <c r="AA12" i="7"/>
  <c r="Z12" i="7"/>
  <c r="Y12" i="7"/>
  <c r="X12" i="7"/>
  <c r="W12" i="7"/>
  <c r="V12" i="7"/>
  <c r="U12" i="7"/>
  <c r="T12" i="7"/>
  <c r="R12" i="7"/>
  <c r="Q12" i="7"/>
  <c r="P12" i="7"/>
  <c r="O12" i="7"/>
  <c r="N12" i="7"/>
  <c r="M12" i="7"/>
  <c r="L12" i="7"/>
  <c r="K12" i="7"/>
  <c r="AA11" i="7"/>
  <c r="Z11" i="7"/>
  <c r="Y11" i="7"/>
  <c r="X11" i="7"/>
  <c r="W11" i="7"/>
  <c r="V11" i="7"/>
  <c r="U11" i="7"/>
  <c r="T11" i="7"/>
  <c r="R11" i="7"/>
  <c r="Q11" i="7"/>
  <c r="P11" i="7"/>
  <c r="O11" i="7"/>
  <c r="N11" i="7"/>
  <c r="M11" i="7"/>
  <c r="L11" i="7"/>
  <c r="K11" i="7"/>
  <c r="AA10" i="7"/>
  <c r="Z10" i="7"/>
  <c r="Y10" i="7"/>
  <c r="X10" i="7"/>
  <c r="W10" i="7"/>
  <c r="V10" i="7"/>
  <c r="U10" i="7"/>
  <c r="T10" i="7"/>
  <c r="R10" i="7"/>
  <c r="Q10" i="7"/>
  <c r="P10" i="7"/>
  <c r="O10" i="7"/>
  <c r="N10" i="7"/>
  <c r="M10" i="7"/>
  <c r="L10" i="7"/>
  <c r="K10" i="7"/>
  <c r="AA27" i="4"/>
  <c r="Z27" i="4"/>
  <c r="Y27" i="4"/>
  <c r="X27" i="4"/>
  <c r="W27" i="4"/>
  <c r="V27" i="4"/>
  <c r="U27" i="4"/>
  <c r="T27" i="4"/>
  <c r="AA26" i="4"/>
  <c r="Z26" i="4"/>
  <c r="Y26" i="4"/>
  <c r="X26" i="4"/>
  <c r="W26" i="4"/>
  <c r="V26" i="4"/>
  <c r="U26" i="4"/>
  <c r="T26" i="4"/>
  <c r="AA25" i="4"/>
  <c r="Z25" i="4"/>
  <c r="Y25" i="4"/>
  <c r="X25" i="4"/>
  <c r="W25" i="4"/>
  <c r="V25" i="4"/>
  <c r="U25" i="4"/>
  <c r="T25" i="4"/>
  <c r="AA24" i="4"/>
  <c r="Z24" i="4"/>
  <c r="Y24" i="4"/>
  <c r="X24" i="4"/>
  <c r="W24" i="4"/>
  <c r="V24" i="4"/>
  <c r="U24" i="4"/>
  <c r="T24" i="4"/>
  <c r="AA23" i="4"/>
  <c r="Z23" i="4"/>
  <c r="Y23" i="4"/>
  <c r="X23" i="4"/>
  <c r="W23" i="4"/>
  <c r="V23" i="4"/>
  <c r="U23" i="4"/>
  <c r="T23" i="4"/>
  <c r="AA22" i="4"/>
  <c r="Z22" i="4"/>
  <c r="Y22" i="4"/>
  <c r="X22" i="4"/>
  <c r="W22" i="4"/>
  <c r="V22" i="4"/>
  <c r="U22" i="4"/>
  <c r="T22" i="4"/>
  <c r="AA21" i="4"/>
  <c r="Z21" i="4"/>
  <c r="Y21" i="4"/>
  <c r="X21" i="4"/>
  <c r="W21" i="4"/>
  <c r="V21" i="4"/>
  <c r="U21" i="4"/>
  <c r="T21" i="4"/>
  <c r="AA20" i="4"/>
  <c r="Z20" i="4"/>
  <c r="Y20" i="4"/>
  <c r="X20" i="4"/>
  <c r="W20" i="4"/>
  <c r="V20" i="4"/>
  <c r="U20" i="4"/>
  <c r="T20" i="4"/>
  <c r="AA17" i="4"/>
  <c r="Z17" i="4"/>
  <c r="Y17" i="4"/>
  <c r="X17" i="4"/>
  <c r="W17" i="4"/>
  <c r="V17" i="4"/>
  <c r="U17" i="4"/>
  <c r="T17" i="4"/>
  <c r="AA16" i="4"/>
  <c r="Z16" i="4"/>
  <c r="Y16" i="4"/>
  <c r="X16" i="4"/>
  <c r="W16" i="4"/>
  <c r="V16" i="4"/>
  <c r="U16" i="4"/>
  <c r="T16" i="4"/>
  <c r="AA15" i="4"/>
  <c r="Z15" i="4"/>
  <c r="Y15" i="4"/>
  <c r="X15" i="4"/>
  <c r="W15" i="4"/>
  <c r="V15" i="4"/>
  <c r="U15" i="4"/>
  <c r="T15" i="4"/>
  <c r="AA14" i="4"/>
  <c r="Z14" i="4"/>
  <c r="Y14" i="4"/>
  <c r="X14" i="4"/>
  <c r="W14" i="4"/>
  <c r="V14" i="4"/>
  <c r="U14" i="4"/>
  <c r="T14" i="4"/>
  <c r="AA13" i="4"/>
  <c r="Z13" i="4"/>
  <c r="Y13" i="4"/>
  <c r="X13" i="4"/>
  <c r="W13" i="4"/>
  <c r="V13" i="4"/>
  <c r="U13" i="4"/>
  <c r="T13" i="4"/>
  <c r="AA12" i="4"/>
  <c r="Z12" i="4"/>
  <c r="Y12" i="4"/>
  <c r="X12" i="4"/>
  <c r="W12" i="4"/>
  <c r="V12" i="4"/>
  <c r="U12" i="4"/>
  <c r="T12" i="4"/>
  <c r="AA11" i="4"/>
  <c r="Z11" i="4"/>
  <c r="Y11" i="4"/>
  <c r="X11" i="4"/>
  <c r="W11" i="4"/>
  <c r="V11" i="4"/>
  <c r="U11" i="4"/>
  <c r="T11" i="4"/>
  <c r="AA10" i="4"/>
  <c r="Z10" i="4"/>
  <c r="Y10" i="4"/>
  <c r="X10" i="4"/>
  <c r="W10" i="4"/>
  <c r="V10" i="4"/>
  <c r="U10" i="4"/>
  <c r="R27" i="4"/>
  <c r="Q27" i="4"/>
  <c r="P27" i="4"/>
  <c r="O27" i="4"/>
  <c r="N27" i="4"/>
  <c r="M27" i="4"/>
  <c r="L27" i="4"/>
  <c r="K27" i="4"/>
  <c r="R26" i="4"/>
  <c r="Q26" i="4"/>
  <c r="P26" i="4"/>
  <c r="O26" i="4"/>
  <c r="N26" i="4"/>
  <c r="M26" i="4"/>
  <c r="L26" i="4"/>
  <c r="K26" i="4"/>
  <c r="R25" i="4"/>
  <c r="Q25" i="4"/>
  <c r="P25" i="4"/>
  <c r="O25" i="4"/>
  <c r="N25" i="4"/>
  <c r="M25" i="4"/>
  <c r="L25" i="4"/>
  <c r="K25" i="4"/>
  <c r="R24" i="4"/>
  <c r="Q24" i="4"/>
  <c r="P24" i="4"/>
  <c r="O24" i="4"/>
  <c r="N24" i="4"/>
  <c r="M24" i="4"/>
  <c r="L24" i="4"/>
  <c r="K24" i="4"/>
  <c r="R23" i="4"/>
  <c r="Q23" i="4"/>
  <c r="P23" i="4"/>
  <c r="O23" i="4"/>
  <c r="N23" i="4"/>
  <c r="M23" i="4"/>
  <c r="L23" i="4"/>
  <c r="K23" i="4"/>
  <c r="R22" i="4"/>
  <c r="Q22" i="4"/>
  <c r="P22" i="4"/>
  <c r="O22" i="4"/>
  <c r="N22" i="4"/>
  <c r="M22" i="4"/>
  <c r="L22" i="4"/>
  <c r="K22" i="4"/>
  <c r="R21" i="4"/>
  <c r="Q21" i="4"/>
  <c r="P21" i="4"/>
  <c r="O21" i="4"/>
  <c r="N21" i="4"/>
  <c r="M21" i="4"/>
  <c r="L21" i="4"/>
  <c r="K21" i="4"/>
  <c r="R20" i="4"/>
  <c r="Q20" i="4"/>
  <c r="P20" i="4"/>
  <c r="O20" i="4"/>
  <c r="N20" i="4"/>
  <c r="M20" i="4"/>
  <c r="L20" i="4"/>
  <c r="K20" i="4"/>
  <c r="R17" i="4"/>
  <c r="Q17" i="4"/>
  <c r="P17" i="4"/>
  <c r="O17" i="4"/>
  <c r="N17" i="4"/>
  <c r="M17" i="4"/>
  <c r="L17" i="4"/>
  <c r="K17" i="4"/>
  <c r="R16" i="4"/>
  <c r="Q16" i="4"/>
  <c r="P16" i="4"/>
  <c r="O16" i="4"/>
  <c r="N16" i="4"/>
  <c r="M16" i="4"/>
  <c r="L16" i="4"/>
  <c r="K16" i="4"/>
  <c r="R15" i="4"/>
  <c r="Q15" i="4"/>
  <c r="P15" i="4"/>
  <c r="O15" i="4"/>
  <c r="N15" i="4"/>
  <c r="M15" i="4"/>
  <c r="L15" i="4"/>
  <c r="K15" i="4"/>
  <c r="R14" i="4"/>
  <c r="Q14" i="4"/>
  <c r="P14" i="4"/>
  <c r="O14" i="4"/>
  <c r="N14" i="4"/>
  <c r="M14" i="4"/>
  <c r="L14" i="4"/>
  <c r="K14" i="4"/>
  <c r="R13" i="4"/>
  <c r="Q13" i="4"/>
  <c r="P13" i="4"/>
  <c r="O13" i="4"/>
  <c r="N13" i="4"/>
  <c r="M13" i="4"/>
  <c r="L13" i="4"/>
  <c r="K13" i="4"/>
  <c r="R12" i="4"/>
  <c r="Q12" i="4"/>
  <c r="P12" i="4"/>
  <c r="O12" i="4"/>
  <c r="N12" i="4"/>
  <c r="M12" i="4"/>
  <c r="L12" i="4"/>
  <c r="K12" i="4"/>
  <c r="R11" i="4"/>
  <c r="Q11" i="4"/>
  <c r="P11" i="4"/>
  <c r="O11" i="4"/>
  <c r="N11" i="4"/>
  <c r="M11" i="4"/>
  <c r="L11" i="4"/>
  <c r="K11" i="4"/>
  <c r="R10" i="4"/>
  <c r="Q10" i="4"/>
  <c r="P10" i="4"/>
  <c r="O10" i="4"/>
  <c r="N10" i="4"/>
  <c r="M10" i="4"/>
  <c r="L10" i="4"/>
  <c r="B28" i="2"/>
  <c r="B28" i="6"/>
  <c r="M7" i="6"/>
  <c r="L7" i="6"/>
  <c r="K7" i="6"/>
  <c r="J7" i="6"/>
  <c r="I7" i="6"/>
  <c r="H7" i="6"/>
  <c r="G7" i="6"/>
  <c r="F7" i="6"/>
  <c r="E7" i="6"/>
  <c r="D7" i="6"/>
  <c r="C7" i="6"/>
  <c r="B7" i="6"/>
  <c r="L28" i="6"/>
  <c r="L28" i="2"/>
  <c r="B7" i="2"/>
  <c r="C7" i="2"/>
  <c r="D7" i="2"/>
  <c r="E7" i="2"/>
  <c r="F7" i="2"/>
  <c r="G7" i="2"/>
  <c r="H7" i="2"/>
  <c r="I7" i="2"/>
  <c r="J7" i="2"/>
  <c r="K7" i="2"/>
  <c r="L7" i="2"/>
  <c r="M7" i="2"/>
  <c r="F28" i="2"/>
  <c r="G28" i="2"/>
  <c r="K28" i="2"/>
  <c r="J28" i="2"/>
  <c r="C28" i="2"/>
  <c r="D28" i="2"/>
  <c r="E28" i="2"/>
  <c r="H28" i="2"/>
  <c r="I28" i="2"/>
  <c r="E28" i="6"/>
  <c r="F28" i="6"/>
  <c r="I28" i="6"/>
  <c r="G28" i="6"/>
  <c r="J28" i="6"/>
  <c r="C28" i="6"/>
  <c r="K28" i="6"/>
  <c r="H28" i="6"/>
  <c r="D28" i="6"/>
  <c r="C30" i="6"/>
  <c r="B2" i="7"/>
  <c r="C31" i="2"/>
  <c r="C26" i="4"/>
  <c r="B3" i="7"/>
  <c r="G27" i="7"/>
  <c r="D20" i="7"/>
  <c r="H25" i="7"/>
  <c r="B26" i="7"/>
  <c r="D24" i="7"/>
  <c r="B27" i="4"/>
  <c r="D25" i="4"/>
  <c r="H21" i="4"/>
  <c r="I20" i="4"/>
  <c r="B17" i="4"/>
  <c r="D15" i="4"/>
  <c r="E14" i="4"/>
  <c r="H11" i="4"/>
  <c r="I10" i="4"/>
  <c r="C15" i="4"/>
  <c r="H10" i="4"/>
  <c r="H27" i="4"/>
  <c r="B25" i="4"/>
  <c r="E22" i="4"/>
  <c r="F21" i="4"/>
  <c r="C14" i="4"/>
  <c r="E12" i="4"/>
  <c r="G10" i="4"/>
  <c r="H26" i="4"/>
  <c r="D22" i="4"/>
  <c r="G17" i="4"/>
  <c r="H16" i="4"/>
  <c r="I15" i="4"/>
  <c r="B14" i="4"/>
  <c r="C13" i="4"/>
  <c r="F27" i="4"/>
  <c r="C22" i="4"/>
  <c r="E20" i="4"/>
  <c r="G16" i="4"/>
  <c r="I14" i="4"/>
  <c r="B13" i="4"/>
  <c r="G25" i="4"/>
  <c r="H24" i="4"/>
  <c r="B22" i="4"/>
  <c r="D20" i="4"/>
  <c r="F16" i="4"/>
  <c r="H14" i="4"/>
  <c r="E16" i="4"/>
  <c r="I12" i="4"/>
  <c r="C10" i="4"/>
  <c r="D26" i="4"/>
  <c r="G23" i="4"/>
  <c r="I21" i="4"/>
  <c r="F14" i="4"/>
  <c r="G13" i="4"/>
  <c r="I11" i="4"/>
  <c r="I27" i="4"/>
  <c r="B26" i="4"/>
  <c r="C25" i="4"/>
  <c r="F22" i="4"/>
  <c r="G21" i="4"/>
  <c r="H20" i="4"/>
  <c r="I17" i="4"/>
  <c r="B16" i="4"/>
  <c r="D14" i="4"/>
  <c r="I26" i="4"/>
  <c r="G20" i="4"/>
  <c r="I16" i="4"/>
  <c r="B15" i="4"/>
  <c r="D13" i="4"/>
  <c r="F11" i="4"/>
  <c r="F20" i="4"/>
  <c r="D12" i="4"/>
  <c r="G26" i="4"/>
  <c r="H25" i="4"/>
  <c r="I24" i="4"/>
  <c r="B23" i="4"/>
  <c r="H15" i="4"/>
  <c r="C12" i="4"/>
  <c r="E10" i="4"/>
  <c r="F26" i="4"/>
  <c r="I23" i="4"/>
  <c r="C21" i="4"/>
  <c r="I13" i="4"/>
  <c r="C11" i="4"/>
  <c r="D27" i="4"/>
  <c r="E26" i="4"/>
  <c r="F25" i="4"/>
  <c r="G24" i="4"/>
  <c r="B21" i="4"/>
  <c r="C20" i="4"/>
  <c r="D17" i="4"/>
  <c r="F15" i="4"/>
  <c r="G14" i="4"/>
  <c r="H13" i="4"/>
  <c r="E25" i="4"/>
  <c r="F24" i="4"/>
  <c r="H22" i="4"/>
  <c r="C17" i="4"/>
  <c r="E15" i="4"/>
  <c r="H12" i="4"/>
  <c r="C21" i="7"/>
  <c r="G22" i="4"/>
  <c r="I20" i="7"/>
  <c r="C27" i="4"/>
  <c r="I22" i="4"/>
  <c r="G15" i="4"/>
  <c r="F17" i="4"/>
  <c r="C23" i="4"/>
  <c r="G11" i="4"/>
  <c r="E23" i="4"/>
  <c r="D16" i="4"/>
  <c r="D10" i="4"/>
  <c r="E27" i="4"/>
  <c r="F10" i="4"/>
  <c r="B24" i="4"/>
  <c r="D23" i="4"/>
  <c r="G12" i="4"/>
  <c r="F23" i="4"/>
  <c r="F26" i="7"/>
  <c r="B11" i="4"/>
  <c r="H23" i="4"/>
  <c r="E17" i="4"/>
  <c r="D21" i="4"/>
  <c r="G27" i="4"/>
  <c r="F12" i="4"/>
  <c r="D24" i="4"/>
  <c r="B20" i="4"/>
  <c r="B12" i="4"/>
  <c r="D11" i="4"/>
  <c r="E11" i="4"/>
  <c r="I25" i="4"/>
  <c r="C24" i="4"/>
  <c r="F13" i="4"/>
  <c r="E24" i="4"/>
  <c r="C25" i="7"/>
  <c r="B24" i="7"/>
  <c r="H20" i="7"/>
  <c r="C22" i="7"/>
  <c r="B21" i="7"/>
  <c r="E24" i="7"/>
  <c r="B22" i="7"/>
  <c r="H22" i="7"/>
  <c r="E21" i="7"/>
  <c r="H27" i="7"/>
  <c r="C26" i="7"/>
  <c r="F21" i="7"/>
  <c r="B25" i="7"/>
  <c r="G25" i="7"/>
  <c r="F20" i="7"/>
  <c r="D25" i="7"/>
  <c r="B23" i="7"/>
  <c r="H24" i="7"/>
  <c r="I27" i="7"/>
  <c r="I23" i="7"/>
  <c r="G24" i="7"/>
  <c r="B27" i="7"/>
  <c r="H26" i="7"/>
  <c r="G20" i="7"/>
  <c r="I26" i="7"/>
  <c r="E21" i="4"/>
  <c r="H17" i="4"/>
  <c r="E13" i="4"/>
  <c r="C16" i="4"/>
  <c r="C20" i="7"/>
  <c r="B20" i="7"/>
  <c r="G23" i="7"/>
  <c r="H23" i="7"/>
  <c r="F23" i="7"/>
  <c r="E27" i="7"/>
  <c r="E22" i="7"/>
  <c r="I24" i="7"/>
  <c r="H21" i="7"/>
  <c r="D27" i="7"/>
  <c r="C27" i="7"/>
  <c r="I22" i="7"/>
  <c r="G26" i="7"/>
  <c r="E25" i="7"/>
  <c r="G22" i="7"/>
  <c r="I21" i="7"/>
  <c r="E23" i="7"/>
  <c r="F24" i="7"/>
  <c r="C24" i="7"/>
  <c r="I25" i="7"/>
  <c r="F27" i="7"/>
  <c r="E20" i="7"/>
  <c r="F22" i="7"/>
  <c r="C23" i="7"/>
  <c r="D22" i="7"/>
  <c r="G21" i="7"/>
  <c r="F25" i="7"/>
  <c r="E26" i="7"/>
  <c r="D26" i="7"/>
  <c r="D21" i="7"/>
  <c r="D23" i="7"/>
</calcChain>
</file>

<file path=xl/sharedStrings.xml><?xml version="1.0" encoding="utf-8"?>
<sst xmlns="http://schemas.openxmlformats.org/spreadsheetml/2006/main" count="397" uniqueCount="163">
  <si>
    <t>Replicate 1</t>
  </si>
  <si>
    <t>Replicate 2</t>
  </si>
  <si>
    <t>Replicate 3</t>
  </si>
  <si>
    <t>Replicate 4</t>
  </si>
  <si>
    <t>Arith. Mean</t>
  </si>
  <si>
    <t>Corrected Abs600</t>
  </si>
  <si>
    <t>Reference OD600</t>
  </si>
  <si>
    <t>Gold cells are calculated</t>
  </si>
  <si>
    <t>Corrected value is particle-only contribution</t>
  </si>
  <si>
    <t>Corrected value = scaling factor * measured value</t>
  </si>
  <si>
    <t>Enter fluorescence measurements into blue cells</t>
  </si>
  <si>
    <t>Arith. Std.Dev.</t>
  </si>
  <si>
    <t>Values measured are fluorescence from 100uL of X uM fluorescein solution</t>
  </si>
  <si>
    <t>Values should form a straight line on both linear and log scale</t>
  </si>
  <si>
    <t>Slope should be 1:1</t>
  </si>
  <si>
    <t>Common problems:</t>
  </si>
  <si>
    <t>* Consistent pipetting error --&gt; log graph is a straight line but not 1:1 slope</t>
  </si>
  <si>
    <t>* Oversaturated detector --&gt; low concentrations linear, but high concentrations saturate or fall</t>
  </si>
  <si>
    <t>Mean of med-high levels:</t>
  </si>
  <si>
    <t>OD600/Abs600</t>
  </si>
  <si>
    <t>Unit Scaling Factors:</t>
  </si>
  <si>
    <t>Experimental Values:</t>
  </si>
  <si>
    <t>Final scaling level determined from medium-high points likely to be less impacted by saturation or pipetting error</t>
  </si>
  <si>
    <t>If needed, you can shift which points are used, but it is likely better to correct instrument settings and protocol.</t>
  </si>
  <si>
    <t>Hour 0:</t>
  </si>
  <si>
    <t>Hour 6:</t>
  </si>
  <si>
    <t>H2O</t>
  </si>
  <si>
    <t>Enter Abs600 absorbance measurements into blue cells</t>
  </si>
  <si>
    <t>Raw Plate Readings</t>
  </si>
  <si>
    <t>If you followed the recommended plate layout:</t>
  </si>
  <si>
    <t>They will automatically propagate into the correct locations in the Fluorescence Measurement Sheet</t>
  </si>
  <si>
    <t>Colony 1, Replicate 1</t>
  </si>
  <si>
    <t>Colony 1, Replicate 4</t>
  </si>
  <si>
    <t>Colony 1, Replicate 3</t>
  </si>
  <si>
    <t>Colony 1, Replicate 2</t>
  </si>
  <si>
    <t>Copy fluorescence and Abs600 measurements from your plate reader into blue cells</t>
  </si>
  <si>
    <t>Colony 2, Replicate 1</t>
  </si>
  <si>
    <t>Colony 2, Replicate 2</t>
  </si>
  <si>
    <t>Colony 2, Replicate 3</t>
  </si>
  <si>
    <t>Colony 2, Replicate 4</t>
  </si>
  <si>
    <t>Device 1</t>
  </si>
  <si>
    <t>Device 2</t>
  </si>
  <si>
    <t>Device 3</t>
  </si>
  <si>
    <t>Device 4</t>
  </si>
  <si>
    <t>Device 5</t>
  </si>
  <si>
    <t>Device 6</t>
  </si>
  <si>
    <t>LB + Chlor (blank)</t>
  </si>
  <si>
    <t>Neg. Control</t>
  </si>
  <si>
    <t>Pos. Control</t>
  </si>
  <si>
    <t>Fluorescence Raw Readings:</t>
  </si>
  <si>
    <t>Abs600 Raw Readings:</t>
  </si>
  <si>
    <t>Enter fluorescence and Abs600 measurements into blue cells on "Raw Plate Reader Measurements"</t>
  </si>
  <si>
    <t>A1</t>
  </si>
  <si>
    <t>B1</t>
  </si>
  <si>
    <t>C3</t>
  </si>
  <si>
    <t>C2</t>
  </si>
  <si>
    <t>C1</t>
  </si>
  <si>
    <t>D1</t>
  </si>
  <si>
    <t>E1</t>
  </si>
  <si>
    <t>F1</t>
  </si>
  <si>
    <t>G1</t>
  </si>
  <si>
    <t>H1</t>
  </si>
  <si>
    <t>A2</t>
  </si>
  <si>
    <t>B2</t>
  </si>
  <si>
    <t>D2</t>
  </si>
  <si>
    <t>E2</t>
  </si>
  <si>
    <t>F2</t>
  </si>
  <si>
    <t>G2</t>
  </si>
  <si>
    <t>H2</t>
  </si>
  <si>
    <t>A3</t>
  </si>
  <si>
    <t>A4</t>
  </si>
  <si>
    <t>A5</t>
  </si>
  <si>
    <t>A6</t>
  </si>
  <si>
    <t>A7</t>
  </si>
  <si>
    <t>A8</t>
  </si>
  <si>
    <t>A9</t>
  </si>
  <si>
    <t>B3</t>
  </si>
  <si>
    <t>B4</t>
  </si>
  <si>
    <t>B5</t>
  </si>
  <si>
    <t>B6</t>
  </si>
  <si>
    <t>B7</t>
  </si>
  <si>
    <t>B8</t>
  </si>
  <si>
    <t>B9</t>
  </si>
  <si>
    <t>C4</t>
  </si>
  <si>
    <t>C5</t>
  </si>
  <si>
    <t>C6</t>
  </si>
  <si>
    <t>C7</t>
  </si>
  <si>
    <t>C8</t>
  </si>
  <si>
    <t>C9</t>
  </si>
  <si>
    <t>D3</t>
  </si>
  <si>
    <t>D4</t>
  </si>
  <si>
    <t>D5</t>
  </si>
  <si>
    <t>D6</t>
  </si>
  <si>
    <t>D7</t>
  </si>
  <si>
    <t>D8</t>
  </si>
  <si>
    <t>D9</t>
  </si>
  <si>
    <t>E3</t>
  </si>
  <si>
    <t>E4</t>
  </si>
  <si>
    <t>E5</t>
  </si>
  <si>
    <t>E6</t>
  </si>
  <si>
    <t>E7</t>
  </si>
  <si>
    <t>E8</t>
  </si>
  <si>
    <t>E9</t>
  </si>
  <si>
    <t>F3</t>
  </si>
  <si>
    <t>F4</t>
  </si>
  <si>
    <t>F5</t>
  </si>
  <si>
    <t>F6</t>
  </si>
  <si>
    <t>F7</t>
  </si>
  <si>
    <t>F8</t>
  </si>
  <si>
    <t>F9</t>
  </si>
  <si>
    <t>G3</t>
  </si>
  <si>
    <t>G4</t>
  </si>
  <si>
    <t>G5</t>
  </si>
  <si>
    <t>G6</t>
  </si>
  <si>
    <t>G7</t>
  </si>
  <si>
    <t>G8</t>
  </si>
  <si>
    <t>G9</t>
  </si>
  <si>
    <t>H3</t>
  </si>
  <si>
    <t>H4</t>
  </si>
  <si>
    <t>H5</t>
  </si>
  <si>
    <t>H6</t>
  </si>
  <si>
    <t>H7</t>
  </si>
  <si>
    <t>H8</t>
  </si>
  <si>
    <t>H9</t>
  </si>
  <si>
    <t>Number of Particles</t>
  </si>
  <si>
    <t>Enter Abs600 measurements into blue cells</t>
  </si>
  <si>
    <t>Particles / OD</t>
  </si>
  <si>
    <t>Reference value is for 100uL of LUDOX CL-X in a well of a standard 96-well flat-bottom black with clear bottom plate</t>
  </si>
  <si>
    <t>Mean particles / Abs600</t>
  </si>
  <si>
    <t>Assumed plate well pattern:</t>
  </si>
  <si>
    <t>Particles / Abs600</t>
  </si>
  <si>
    <t>OD600 / Abs600</t>
  </si>
  <si>
    <t>These are imported from the prior sheets</t>
  </si>
  <si>
    <t>uM Fluorescein / OD</t>
  </si>
  <si>
    <t>Fluorescein/a.u.</t>
  </si>
  <si>
    <t>Mean uM fluorescein / a.u.:</t>
  </si>
  <si>
    <t>uM Fluorescein / a.u.</t>
  </si>
  <si>
    <t>Net Abs 600</t>
  </si>
  <si>
    <t>Net Fluorescein a.u.</t>
  </si>
  <si>
    <t>MEFL / particle</t>
  </si>
  <si>
    <t>MEFL / a.u.</t>
  </si>
  <si>
    <t>MEFL / a.u.:</t>
  </si>
  <si>
    <t>Spheres/gram</t>
  </si>
  <si>
    <t>Cospheric Monodisperse Silica Microspheres 0.961um diameter</t>
  </si>
  <si>
    <t>grams/mL</t>
  </si>
  <si>
    <t>Spheres/0.55 mL</t>
  </si>
  <si>
    <t>Dilution X:</t>
  </si>
  <si>
    <t>Resuspend volume mL:</t>
  </si>
  <si>
    <t>Total volume mL:</t>
  </si>
  <si>
    <t>Particles / mL:</t>
  </si>
  <si>
    <t>Arith. Net Mean</t>
  </si>
  <si>
    <t>Fluorescein uM</t>
  </si>
  <si>
    <t>Initial Molarity</t>
  </si>
  <si>
    <t>Molecules / Mole</t>
  </si>
  <si>
    <t>Well volume (L):</t>
  </si>
  <si>
    <t>Initial Molecules:</t>
  </si>
  <si>
    <t>Fluorescein uM --&gt; MEFL calculation:</t>
  </si>
  <si>
    <t>MEFL / uM</t>
  </si>
  <si>
    <t>LUDOX CL-X</t>
  </si>
  <si>
    <t>Well volume (mL)</t>
  </si>
  <si>
    <t>Initial particles:</t>
  </si>
  <si>
    <t>uM Fluorescein/a.u.</t>
  </si>
  <si>
    <t>Gold cells are calculated from values on other sheets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</si>
</sst>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00"/>
    <numFmt numFmtId="177" formatCode="0.000"/>
    <numFmt numFmtId="178" formatCode="0.000E+00"/>
    <numFmt numFmtId="179" formatCode="#,##0.000"/>
  </numFmts>
  <fonts count="13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i/>
      <sz val="11"/>
      <color indexed="8"/>
      <name val="Calibri"/>
      <family val="2"/>
    </font>
    <font>
      <b/>
      <sz val="11"/>
      <color rgb="FFFF0000"/>
      <name val="Calibri"/>
      <family val="2"/>
    </font>
    <font>
      <b/>
      <sz val="14"/>
      <color indexed="8"/>
      <name val="Calibri"/>
      <family val="2"/>
    </font>
    <font>
      <i/>
      <sz val="11"/>
      <color rgb="FF000000"/>
      <name val="Calibri"/>
      <family val="2"/>
    </font>
    <font>
      <b/>
      <sz val="12"/>
      <color indexed="8"/>
      <name val="Calibri"/>
      <family val="2"/>
    </font>
    <font>
      <b/>
      <sz val="12"/>
      <color indexed="8"/>
      <name val="Calibri"/>
      <family val="2"/>
    </font>
    <font>
      <sz val="11"/>
      <color theme="1"/>
      <name val="Calibri"/>
      <family val="2"/>
    </font>
    <font>
      <sz val="6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4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2" borderId="1" xfId="0" applyFill="1" applyBorder="1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11" fontId="0" fillId="0" borderId="0" xfId="0" applyNumberFormat="1"/>
    <xf numFmtId="0" fontId="5" fillId="0" borderId="0" xfId="0" applyFont="1"/>
    <xf numFmtId="0" fontId="1" fillId="0" borderId="0" xfId="0" applyFont="1" applyFill="1"/>
    <xf numFmtId="0" fontId="0" fillId="0" borderId="0" xfId="0" applyFill="1"/>
    <xf numFmtId="0" fontId="0" fillId="0" borderId="0" xfId="0" applyFont="1" applyFill="1"/>
    <xf numFmtId="0" fontId="6" fillId="0" borderId="0" xfId="0" applyFont="1"/>
    <xf numFmtId="0" fontId="7" fillId="0" borderId="2" xfId="0" applyFont="1" applyBorder="1"/>
    <xf numFmtId="0" fontId="7" fillId="0" borderId="0" xfId="0" applyFont="1"/>
    <xf numFmtId="11" fontId="5" fillId="0" borderId="0" xfId="0" applyNumberFormat="1" applyFont="1"/>
    <xf numFmtId="11" fontId="0" fillId="3" borderId="3" xfId="0" applyNumberFormat="1" applyFill="1" applyBorder="1"/>
    <xf numFmtId="2" fontId="0" fillId="3" borderId="3" xfId="0" applyNumberFormat="1" applyFill="1" applyBorder="1"/>
    <xf numFmtId="0" fontId="1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11" fontId="1" fillId="0" borderId="0" xfId="0" applyNumberFormat="1" applyFont="1" applyAlignment="1">
      <alignment horizontal="center"/>
    </xf>
    <xf numFmtId="177" fontId="0" fillId="2" borderId="1" xfId="0" applyNumberFormat="1" applyFill="1" applyBorder="1"/>
    <xf numFmtId="177" fontId="0" fillId="3" borderId="3" xfId="0" applyNumberFormat="1" applyFill="1" applyBorder="1"/>
    <xf numFmtId="177" fontId="0" fillId="3" borderId="1" xfId="0" applyNumberFormat="1" applyFill="1" applyBorder="1"/>
    <xf numFmtId="177" fontId="0" fillId="0" borderId="0" xfId="0" applyNumberFormat="1"/>
    <xf numFmtId="2" fontId="0" fillId="0" borderId="0" xfId="0" applyNumberFormat="1"/>
    <xf numFmtId="177" fontId="1" fillId="0" borderId="0" xfId="0" applyNumberFormat="1" applyFont="1" applyAlignment="1">
      <alignment horizontal="center"/>
    </xf>
    <xf numFmtId="176" fontId="1" fillId="0" borderId="0" xfId="0" applyNumberFormat="1" applyFont="1" applyAlignment="1">
      <alignment horizontal="center"/>
    </xf>
    <xf numFmtId="178" fontId="0" fillId="2" borderId="1" xfId="0" applyNumberFormat="1" applyFill="1" applyBorder="1"/>
    <xf numFmtId="178" fontId="0" fillId="3" borderId="3" xfId="0" applyNumberFormat="1" applyFill="1" applyBorder="1"/>
    <xf numFmtId="178" fontId="0" fillId="0" borderId="0" xfId="0" applyNumberFormat="1"/>
    <xf numFmtId="177" fontId="11" fillId="3" borderId="1" xfId="0" applyNumberFormat="1" applyFont="1" applyFill="1" applyBorder="1"/>
    <xf numFmtId="179" fontId="0" fillId="2" borderId="1" xfId="0" applyNumberFormat="1" applyFill="1" applyBorder="1"/>
  </cellXfs>
  <cellStyles count="241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ハイパーリンク" xfId="233" builtinId="8" hidden="1"/>
    <cellStyle name="ハイパーリンク" xfId="235" builtinId="8" hidden="1"/>
    <cellStyle name="ハイパーリンク" xfId="237" builtinId="8" hidden="1"/>
    <cellStyle name="ハイパーリンク" xfId="239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34" builtinId="9" hidden="1"/>
    <cellStyle name="表示済みのハイパーリンク" xfId="236" builtinId="9" hidden="1"/>
    <cellStyle name="表示済みのハイパーリンク" xfId="238" builtinId="9" hidden="1"/>
    <cellStyle name="表示済みのハイパーリンク" xfId="240" builtinId="9" hidden="1"/>
  </cellStyles>
  <dxfs count="0"/>
  <tableStyles count="0" defaultTableStyle="TableStyleMedium9" defaultPivotStyle="PivotStyleMedium4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Particle Standard Curve</a:t>
            </a:r>
          </a:p>
        </c:rich>
      </c:tx>
      <c:layout>
        <c:manualLayout>
          <c:xMode val="edge"/>
          <c:yMode val="edge"/>
          <c:x val="0.30520322934316801"/>
          <c:y val="3.734732321139280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x"/>
            <c:errBarType val="plus"/>
            <c:errValType val="fixedVal"/>
            <c:noEndCap val="0"/>
            <c:val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'Particle standard curve'!$B$7:$M$7</c:f>
                <c:numCache>
                  <c:formatCode>General</c:formatCode>
                  <c:ptCount val="12"/>
                  <c:pt idx="0">
                    <c:v>2.4725155880870285E-2</c:v>
                  </c:pt>
                  <c:pt idx="1">
                    <c:v>2.6089589239132682E-2</c:v>
                  </c:pt>
                  <c:pt idx="2">
                    <c:v>1.3601470508735447E-2</c:v>
                  </c:pt>
                  <c:pt idx="3">
                    <c:v>5.6199051000291184E-3</c:v>
                  </c:pt>
                  <c:pt idx="4">
                    <c:v>3.8622100754188257E-3</c:v>
                  </c:pt>
                  <c:pt idx="5">
                    <c:v>4.5092497528228925E-3</c:v>
                  </c:pt>
                  <c:pt idx="6">
                    <c:v>1.2909944487358067E-3</c:v>
                  </c:pt>
                  <c:pt idx="7">
                    <c:v>2.0615528128088323E-3</c:v>
                  </c:pt>
                  <c:pt idx="8">
                    <c:v>2.8867513459481246E-3</c:v>
                  </c:pt>
                  <c:pt idx="9">
                    <c:v>4.3969686527576381E-3</c:v>
                  </c:pt>
                  <c:pt idx="10">
                    <c:v>5.7373048260195006E-3</c:v>
                  </c:pt>
                  <c:pt idx="11">
                    <c:v>8.3466560170326262E-3</c:v>
                  </c:pt>
                </c:numCache>
              </c:numRef>
            </c:plus>
            <c:minus>
              <c:numRef>
                <c:f>'Particle standard curve'!$B$7:$M$7</c:f>
                <c:numCache>
                  <c:formatCode>General</c:formatCode>
                  <c:ptCount val="12"/>
                  <c:pt idx="0">
                    <c:v>2.4725155880870285E-2</c:v>
                  </c:pt>
                  <c:pt idx="1">
                    <c:v>2.6089589239132682E-2</c:v>
                  </c:pt>
                  <c:pt idx="2">
                    <c:v>1.3601470508735447E-2</c:v>
                  </c:pt>
                  <c:pt idx="3">
                    <c:v>5.6199051000291184E-3</c:v>
                  </c:pt>
                  <c:pt idx="4">
                    <c:v>3.8622100754188257E-3</c:v>
                  </c:pt>
                  <c:pt idx="5">
                    <c:v>4.5092497528228925E-3</c:v>
                  </c:pt>
                  <c:pt idx="6">
                    <c:v>1.2909944487358067E-3</c:v>
                  </c:pt>
                  <c:pt idx="7">
                    <c:v>2.0615528128088323E-3</c:v>
                  </c:pt>
                  <c:pt idx="8">
                    <c:v>2.8867513459481246E-3</c:v>
                  </c:pt>
                  <c:pt idx="9">
                    <c:v>4.3969686527576381E-3</c:v>
                  </c:pt>
                  <c:pt idx="10">
                    <c:v>5.7373048260195006E-3</c:v>
                  </c:pt>
                  <c:pt idx="11">
                    <c:v>8.3466560170326262E-3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'Particle standard curve'!$B$1:$M$1</c:f>
              <c:numCache>
                <c:formatCode>0.00E+00</c:formatCode>
                <c:ptCount val="12"/>
                <c:pt idx="0">
                  <c:v>235294117.64705887</c:v>
                </c:pt>
                <c:pt idx="1">
                  <c:v>117647058.82352944</c:v>
                </c:pt>
                <c:pt idx="2">
                  <c:v>58823529.411764719</c:v>
                </c:pt>
                <c:pt idx="3">
                  <c:v>29411764.705882359</c:v>
                </c:pt>
                <c:pt idx="4">
                  <c:v>14705882.35294118</c:v>
                </c:pt>
                <c:pt idx="5">
                  <c:v>7352941.1764705898</c:v>
                </c:pt>
                <c:pt idx="6">
                  <c:v>3676470.5882352949</c:v>
                </c:pt>
                <c:pt idx="7">
                  <c:v>1838235.2941176475</c:v>
                </c:pt>
                <c:pt idx="8">
                  <c:v>919117.64705882373</c:v>
                </c:pt>
                <c:pt idx="9">
                  <c:v>459558.82352941186</c:v>
                </c:pt>
                <c:pt idx="10">
                  <c:v>229779.41176470593</c:v>
                </c:pt>
                <c:pt idx="11" formatCode="General">
                  <c:v>0</c:v>
                </c:pt>
              </c:numCache>
            </c:numRef>
          </c:xVal>
          <c:yVal>
            <c:numRef>
              <c:f>'Particle standard curve'!$B$6:$M$6</c:f>
              <c:numCache>
                <c:formatCode>0.000</c:formatCode>
                <c:ptCount val="12"/>
                <c:pt idx="0">
                  <c:v>0.63300000000000001</c:v>
                </c:pt>
                <c:pt idx="1">
                  <c:v>0.31</c:v>
                </c:pt>
                <c:pt idx="2">
                  <c:v>0.18350000000000002</c:v>
                </c:pt>
                <c:pt idx="3">
                  <c:v>0.11824999999999999</c:v>
                </c:pt>
                <c:pt idx="4">
                  <c:v>9.5750000000000002E-2</c:v>
                </c:pt>
                <c:pt idx="5">
                  <c:v>7.2500000000000009E-2</c:v>
                </c:pt>
                <c:pt idx="6">
                  <c:v>7.2499999999999995E-2</c:v>
                </c:pt>
                <c:pt idx="7">
                  <c:v>6.1749999999999999E-2</c:v>
                </c:pt>
                <c:pt idx="8">
                  <c:v>7.0500000000000007E-2</c:v>
                </c:pt>
                <c:pt idx="9">
                  <c:v>7.5000000000000011E-2</c:v>
                </c:pt>
                <c:pt idx="10">
                  <c:v>6.9250000000000006E-2</c:v>
                </c:pt>
                <c:pt idx="11">
                  <c:v>6.25E-2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EA4-E34D-AE91-4BB50CAC9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3084416"/>
        <c:axId val="-158831408"/>
      </c:scatterChart>
      <c:valAx>
        <c:axId val="-193084416"/>
        <c:scaling>
          <c:orientation val="minMax"/>
          <c:max val="250000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Particle Count / 100 uL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ja-JP"/>
          </a:p>
        </c:txPr>
        <c:crossAx val="-158831408"/>
        <c:crosses val="autoZero"/>
        <c:crossBetween val="midCat"/>
      </c:valAx>
      <c:valAx>
        <c:axId val="-158831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Abs 600</a:t>
                </a:r>
              </a:p>
            </c:rich>
          </c:tx>
          <c:layout>
            <c:manualLayout>
              <c:xMode val="edge"/>
              <c:yMode val="edge"/>
              <c:x val="2.2222266520482401E-2"/>
              <c:y val="0.33155483554986198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ja-JP"/>
          </a:p>
        </c:txPr>
        <c:crossAx val="-19308441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Particle Standard Curve (log scale)</a:t>
            </a:r>
          </a:p>
        </c:rich>
      </c:tx>
      <c:layout>
        <c:manualLayout>
          <c:xMode val="edge"/>
          <c:yMode val="edge"/>
          <c:x val="0.24950702681152201"/>
          <c:y val="4.2132012206608102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pPr>
              <a:solidFill>
                <a:schemeClr val="tx2"/>
              </a:solidFill>
              <a:ln>
                <a:noFill/>
              </a:ln>
            </c:spPr>
          </c:marker>
          <c:xVal>
            <c:numRef>
              <c:f>'Particle standard curve'!$B$1:$L$1</c:f>
              <c:numCache>
                <c:formatCode>0.00E+00</c:formatCode>
                <c:ptCount val="11"/>
                <c:pt idx="0">
                  <c:v>235294117.64705887</c:v>
                </c:pt>
                <c:pt idx="1">
                  <c:v>117647058.82352944</c:v>
                </c:pt>
                <c:pt idx="2">
                  <c:v>58823529.411764719</c:v>
                </c:pt>
                <c:pt idx="3">
                  <c:v>29411764.705882359</c:v>
                </c:pt>
                <c:pt idx="4">
                  <c:v>14705882.35294118</c:v>
                </c:pt>
                <c:pt idx="5">
                  <c:v>7352941.1764705898</c:v>
                </c:pt>
                <c:pt idx="6">
                  <c:v>3676470.5882352949</c:v>
                </c:pt>
                <c:pt idx="7">
                  <c:v>1838235.2941176475</c:v>
                </c:pt>
                <c:pt idx="8">
                  <c:v>919117.64705882373</c:v>
                </c:pt>
                <c:pt idx="9">
                  <c:v>459558.82352941186</c:v>
                </c:pt>
                <c:pt idx="10">
                  <c:v>229779.41176470593</c:v>
                </c:pt>
              </c:numCache>
            </c:numRef>
          </c:xVal>
          <c:yVal>
            <c:numRef>
              <c:f>'Particle standard curve'!$B$6:$L$6</c:f>
              <c:numCache>
                <c:formatCode>0.000</c:formatCode>
                <c:ptCount val="11"/>
                <c:pt idx="0">
                  <c:v>0.63300000000000001</c:v>
                </c:pt>
                <c:pt idx="1">
                  <c:v>0.31</c:v>
                </c:pt>
                <c:pt idx="2">
                  <c:v>0.18350000000000002</c:v>
                </c:pt>
                <c:pt idx="3">
                  <c:v>0.11824999999999999</c:v>
                </c:pt>
                <c:pt idx="4">
                  <c:v>9.5750000000000002E-2</c:v>
                </c:pt>
                <c:pt idx="5">
                  <c:v>7.2500000000000009E-2</c:v>
                </c:pt>
                <c:pt idx="6">
                  <c:v>7.2499999999999995E-2</c:v>
                </c:pt>
                <c:pt idx="7">
                  <c:v>6.1749999999999999E-2</c:v>
                </c:pt>
                <c:pt idx="8">
                  <c:v>7.0500000000000007E-2</c:v>
                </c:pt>
                <c:pt idx="9">
                  <c:v>7.5000000000000011E-2</c:v>
                </c:pt>
                <c:pt idx="10">
                  <c:v>6.9250000000000006E-2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63B-A945-B696-14209793C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30406656"/>
        <c:axId val="-330413248"/>
      </c:scatterChart>
      <c:valAx>
        <c:axId val="-330406656"/>
        <c:scaling>
          <c:logBase val="10"/>
          <c:orientation val="minMax"/>
          <c:max val="300000000"/>
          <c:min val="10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Particle Count / 100 uL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ja-JP"/>
          </a:p>
        </c:txPr>
        <c:crossAx val="-330413248"/>
        <c:crosses val="autoZero"/>
        <c:crossBetween val="midCat"/>
      </c:valAx>
      <c:valAx>
        <c:axId val="-33041324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Abs 600</a:t>
                </a:r>
              </a:p>
            </c:rich>
          </c:tx>
          <c:layout>
            <c:manualLayout>
              <c:xMode val="edge"/>
              <c:yMode val="edge"/>
              <c:x val="2.2222266520482401E-2"/>
              <c:y val="0.33155483554986198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ja-JP"/>
          </a:p>
        </c:txPr>
        <c:crossAx val="-330406656"/>
        <c:crossesAt val="0.2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Fluorescein Standard Curve</a:t>
            </a:r>
          </a:p>
        </c:rich>
      </c:tx>
      <c:layout>
        <c:manualLayout>
          <c:xMode val="edge"/>
          <c:yMode val="edge"/>
          <c:x val="0.30520322934316801"/>
          <c:y val="3.734732321139280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x"/>
            <c:errBarType val="plus"/>
            <c:errValType val="fixedVal"/>
            <c:noEndCap val="0"/>
            <c:val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'Fluorescein standard curve'!$B$7:$M$7</c:f>
                <c:numCache>
                  <c:formatCode>General</c:formatCode>
                  <c:ptCount val="12"/>
                  <c:pt idx="0">
                    <c:v>2667.3364211012704</c:v>
                  </c:pt>
                  <c:pt idx="1">
                    <c:v>1974.0988450429729</c:v>
                  </c:pt>
                  <c:pt idx="2">
                    <c:v>3723.3069866271658</c:v>
                  </c:pt>
                  <c:pt idx="3">
                    <c:v>3363.9953923868566</c:v>
                  </c:pt>
                  <c:pt idx="4">
                    <c:v>5486.7963026402458</c:v>
                  </c:pt>
                  <c:pt idx="5">
                    <c:v>752.72233703183451</c:v>
                  </c:pt>
                  <c:pt idx="6">
                    <c:v>265.4593503093584</c:v>
                  </c:pt>
                  <c:pt idx="7">
                    <c:v>602.76280575363967</c:v>
                  </c:pt>
                  <c:pt idx="8">
                    <c:v>251.80597689491009</c:v>
                  </c:pt>
                  <c:pt idx="9">
                    <c:v>48.363209157374989</c:v>
                  </c:pt>
                  <c:pt idx="10">
                    <c:v>26.413380447543375</c:v>
                  </c:pt>
                  <c:pt idx="11">
                    <c:v>0.5</c:v>
                  </c:pt>
                </c:numCache>
              </c:numRef>
            </c:plus>
            <c:minus>
              <c:numRef>
                <c:f>'Fluorescein standard curve'!$B$7:$M$7</c:f>
                <c:numCache>
                  <c:formatCode>General</c:formatCode>
                  <c:ptCount val="12"/>
                  <c:pt idx="0">
                    <c:v>2667.3364211012704</c:v>
                  </c:pt>
                  <c:pt idx="1">
                    <c:v>1974.0988450429729</c:v>
                  </c:pt>
                  <c:pt idx="2">
                    <c:v>3723.3069866271658</c:v>
                  </c:pt>
                  <c:pt idx="3">
                    <c:v>3363.9953923868566</c:v>
                  </c:pt>
                  <c:pt idx="4">
                    <c:v>5486.7963026402458</c:v>
                  </c:pt>
                  <c:pt idx="5">
                    <c:v>752.72233703183451</c:v>
                  </c:pt>
                  <c:pt idx="6">
                    <c:v>265.4593503093584</c:v>
                  </c:pt>
                  <c:pt idx="7">
                    <c:v>602.76280575363967</c:v>
                  </c:pt>
                  <c:pt idx="8">
                    <c:v>251.80597689491009</c:v>
                  </c:pt>
                  <c:pt idx="9">
                    <c:v>48.363209157374989</c:v>
                  </c:pt>
                  <c:pt idx="10">
                    <c:v>26.413380447543375</c:v>
                  </c:pt>
                  <c:pt idx="11">
                    <c:v>0.5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'Fluorescein standard curve'!$B$1:$M$1</c:f>
              <c:numCache>
                <c:formatCode>General</c:formatCode>
                <c:ptCount val="12"/>
                <c:pt idx="0" formatCode="0.00">
                  <c:v>10</c:v>
                </c:pt>
                <c:pt idx="1">
                  <c:v>5</c:v>
                </c:pt>
                <c:pt idx="2">
                  <c:v>2.5</c:v>
                </c:pt>
                <c:pt idx="3">
                  <c:v>1.25</c:v>
                </c:pt>
                <c:pt idx="4">
                  <c:v>0.625</c:v>
                </c:pt>
                <c:pt idx="5" formatCode="0.000">
                  <c:v>0.3125</c:v>
                </c:pt>
                <c:pt idx="6" formatCode="0.000">
                  <c:v>0.15625</c:v>
                </c:pt>
                <c:pt idx="7" formatCode="0.000">
                  <c:v>7.8125E-2</c:v>
                </c:pt>
                <c:pt idx="8" formatCode="0.000">
                  <c:v>3.90625E-2</c:v>
                </c:pt>
                <c:pt idx="9" formatCode="0.0000">
                  <c:v>1.953125E-2</c:v>
                </c:pt>
                <c:pt idx="10" formatCode="0.0000">
                  <c:v>9.765625E-3</c:v>
                </c:pt>
                <c:pt idx="11">
                  <c:v>0</c:v>
                </c:pt>
              </c:numCache>
            </c:numRef>
          </c:xVal>
          <c:yVal>
            <c:numRef>
              <c:f>'Fluorescein standard curve'!$B$6:$M$6</c:f>
              <c:numCache>
                <c:formatCode>0.000E+00</c:formatCode>
                <c:ptCount val="12"/>
                <c:pt idx="0">
                  <c:v>209313.75</c:v>
                </c:pt>
                <c:pt idx="1">
                  <c:v>140341.25</c:v>
                </c:pt>
                <c:pt idx="2">
                  <c:v>81048.25</c:v>
                </c:pt>
                <c:pt idx="3">
                  <c:v>47156.5</c:v>
                </c:pt>
                <c:pt idx="4">
                  <c:v>23153.5</c:v>
                </c:pt>
                <c:pt idx="5">
                  <c:v>13477.75</c:v>
                </c:pt>
                <c:pt idx="6">
                  <c:v>6327</c:v>
                </c:pt>
                <c:pt idx="7">
                  <c:v>3018.5</c:v>
                </c:pt>
                <c:pt idx="8">
                  <c:v>1841.25</c:v>
                </c:pt>
                <c:pt idx="9">
                  <c:v>887.5</c:v>
                </c:pt>
                <c:pt idx="10">
                  <c:v>463.5</c:v>
                </c:pt>
                <c:pt idx="11">
                  <c:v>10.75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BE8-9D49-8993-B273940AB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21890656"/>
        <c:axId val="-221887264"/>
      </c:scatterChart>
      <c:valAx>
        <c:axId val="-221890656"/>
        <c:scaling>
          <c:orientation val="minMax"/>
          <c:max val="1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Fluorescein Concentration (uM)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ja-JP"/>
          </a:p>
        </c:txPr>
        <c:crossAx val="-221887264"/>
        <c:crosses val="autoZero"/>
        <c:crossBetween val="midCat"/>
      </c:valAx>
      <c:valAx>
        <c:axId val="-221887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Fluorescence</a:t>
                </a:r>
              </a:p>
            </c:rich>
          </c:tx>
          <c:layout>
            <c:manualLayout>
              <c:xMode val="edge"/>
              <c:yMode val="edge"/>
              <c:x val="2.2222266520482401E-2"/>
              <c:y val="0.33155483554986198"/>
            </c:manualLayout>
          </c:layout>
          <c:overlay val="0"/>
          <c:spPr>
            <a:noFill/>
            <a:ln w="25400">
              <a:noFill/>
            </a:ln>
          </c:spPr>
        </c:title>
        <c:numFmt formatCode="0.0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ja-JP"/>
          </a:p>
        </c:txPr>
        <c:crossAx val="-22189065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Fluorescein Standard Curve (log scale)</a:t>
            </a:r>
          </a:p>
        </c:rich>
      </c:tx>
      <c:layout>
        <c:manualLayout>
          <c:xMode val="edge"/>
          <c:yMode val="edge"/>
          <c:x val="0.24950702681152201"/>
          <c:y val="4.2132012206608102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pPr>
              <a:solidFill>
                <a:schemeClr val="tx2"/>
              </a:solidFill>
              <a:ln>
                <a:noFill/>
              </a:ln>
            </c:spPr>
          </c:marker>
          <c:xVal>
            <c:numRef>
              <c:f>'Fluorescein standard curve'!$B$1:$L$1</c:f>
              <c:numCache>
                <c:formatCode>General</c:formatCode>
                <c:ptCount val="11"/>
                <c:pt idx="0" formatCode="0.00">
                  <c:v>10</c:v>
                </c:pt>
                <c:pt idx="1">
                  <c:v>5</c:v>
                </c:pt>
                <c:pt idx="2">
                  <c:v>2.5</c:v>
                </c:pt>
                <c:pt idx="3">
                  <c:v>1.25</c:v>
                </c:pt>
                <c:pt idx="4">
                  <c:v>0.625</c:v>
                </c:pt>
                <c:pt idx="5" formatCode="0.000">
                  <c:v>0.3125</c:v>
                </c:pt>
                <c:pt idx="6" formatCode="0.000">
                  <c:v>0.15625</c:v>
                </c:pt>
                <c:pt idx="7" formatCode="0.000">
                  <c:v>7.8125E-2</c:v>
                </c:pt>
                <c:pt idx="8" formatCode="0.000">
                  <c:v>3.90625E-2</c:v>
                </c:pt>
                <c:pt idx="9" formatCode="0.0000">
                  <c:v>1.953125E-2</c:v>
                </c:pt>
                <c:pt idx="10" formatCode="0.0000">
                  <c:v>9.765625E-3</c:v>
                </c:pt>
              </c:numCache>
            </c:numRef>
          </c:xVal>
          <c:yVal>
            <c:numRef>
              <c:f>'Fluorescein standard curve'!$B$6:$L$6</c:f>
              <c:numCache>
                <c:formatCode>0.000E+00</c:formatCode>
                <c:ptCount val="11"/>
                <c:pt idx="0">
                  <c:v>209313.75</c:v>
                </c:pt>
                <c:pt idx="1">
                  <c:v>140341.25</c:v>
                </c:pt>
                <c:pt idx="2">
                  <c:v>81048.25</c:v>
                </c:pt>
                <c:pt idx="3">
                  <c:v>47156.5</c:v>
                </c:pt>
                <c:pt idx="4">
                  <c:v>23153.5</c:v>
                </c:pt>
                <c:pt idx="5">
                  <c:v>13477.75</c:v>
                </c:pt>
                <c:pt idx="6">
                  <c:v>6327</c:v>
                </c:pt>
                <c:pt idx="7">
                  <c:v>3018.5</c:v>
                </c:pt>
                <c:pt idx="8">
                  <c:v>1841.25</c:v>
                </c:pt>
                <c:pt idx="9">
                  <c:v>887.5</c:v>
                </c:pt>
                <c:pt idx="10">
                  <c:v>463.5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8E8-A340-A627-6DE5ED446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8469824"/>
        <c:axId val="-158374272"/>
      </c:scatterChart>
      <c:valAx>
        <c:axId val="-158469824"/>
        <c:scaling>
          <c:logBase val="10"/>
          <c:orientation val="minMax"/>
          <c:max val="10"/>
          <c:min val="1E-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Fluorescein Concentration (uM)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ja-JP"/>
          </a:p>
        </c:txPr>
        <c:crossAx val="-158374272"/>
        <c:crosses val="autoZero"/>
        <c:crossBetween val="midCat"/>
      </c:valAx>
      <c:valAx>
        <c:axId val="-15837427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Fluorescence</a:t>
                </a:r>
              </a:p>
            </c:rich>
          </c:tx>
          <c:layout>
            <c:manualLayout>
              <c:xMode val="edge"/>
              <c:yMode val="edge"/>
              <c:x val="2.2222266520482401E-2"/>
              <c:y val="0.33155483554986198"/>
            </c:manualLayout>
          </c:layout>
          <c:overlay val="0"/>
          <c:spPr>
            <a:noFill/>
            <a:ln w="25400">
              <a:noFill/>
            </a:ln>
          </c:spPr>
        </c:title>
        <c:numFmt formatCode="0.0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ja-JP"/>
          </a:p>
        </c:txPr>
        <c:crossAx val="-158469824"/>
        <c:crossesAt val="0.2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9</xdr:row>
      <xdr:rowOff>152400</xdr:rowOff>
    </xdr:from>
    <xdr:to>
      <xdr:col>6</xdr:col>
      <xdr:colOff>584200</xdr:colOff>
      <xdr:row>24</xdr:row>
      <xdr:rowOff>139700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658D92B3-274A-9D46-9C7C-FA4F4019B3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266700</xdr:colOff>
      <xdr:row>10</xdr:row>
      <xdr:rowOff>0</xdr:rowOff>
    </xdr:from>
    <xdr:to>
      <xdr:col>14</xdr:col>
      <xdr:colOff>571500</xdr:colOff>
      <xdr:row>24</xdr:row>
      <xdr:rowOff>165100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1C5FAF1-EB12-464E-B446-35FAC7BBB4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9</xdr:row>
      <xdr:rowOff>152400</xdr:rowOff>
    </xdr:from>
    <xdr:to>
      <xdr:col>6</xdr:col>
      <xdr:colOff>584200</xdr:colOff>
      <xdr:row>24</xdr:row>
      <xdr:rowOff>139700</xdr:rowOff>
    </xdr:to>
    <xdr:graphicFrame macro="">
      <xdr:nvGraphicFramePr>
        <xdr:cNvPr id="2055" name="Chart 2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266700</xdr:colOff>
      <xdr:row>10</xdr:row>
      <xdr:rowOff>0</xdr:rowOff>
    </xdr:from>
    <xdr:to>
      <xdr:col>14</xdr:col>
      <xdr:colOff>571500</xdr:colOff>
      <xdr:row>24</xdr:row>
      <xdr:rowOff>165100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テーブル2" displayName="テーブル2" ref="A38:J46" totalsRowShown="0">
  <autoFilter ref="A38:J4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Hour 0:">
      <calculatedColumnFormula>A7</calculatedColumnFormula>
    </tableColumn>
    <tableColumn id="2" name="Neg. Control">
      <calculatedColumnFormula>B7</calculatedColumnFormula>
    </tableColumn>
    <tableColumn id="3" name="Pos. Control">
      <calculatedColumnFormula>C7</calculatedColumnFormula>
    </tableColumn>
    <tableColumn id="4" name="Device 1">
      <calculatedColumnFormula>D7</calculatedColumnFormula>
    </tableColumn>
    <tableColumn id="5" name="Device 2">
      <calculatedColumnFormula>E7</calculatedColumnFormula>
    </tableColumn>
    <tableColumn id="6" name="Device 3">
      <calculatedColumnFormula>F7</calculatedColumnFormula>
    </tableColumn>
    <tableColumn id="7" name="Device 4">
      <calculatedColumnFormula>G7</calculatedColumnFormula>
    </tableColumn>
    <tableColumn id="8" name="Device 5">
      <calculatedColumnFormula>H7</calculatedColumnFormula>
    </tableColumn>
    <tableColumn id="9" name="Device 6">
      <calculatedColumnFormula>I7</calculatedColumnFormula>
    </tableColumn>
    <tableColumn id="10" name="LB + Chlor (blank)">
      <calculatedColumnFormula>J7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テーブル3" displayName="テーブル3" ref="A49:J57" totalsRowShown="0">
  <tableColumns count="10">
    <tableColumn id="1" name="Hour 6:"/>
    <tableColumn id="2" name="Neg. Control"/>
    <tableColumn id="3" name="Pos. Control"/>
    <tableColumn id="4" name="Device 1"/>
    <tableColumn id="5" name="Device 2"/>
    <tableColumn id="6" name="Device 3"/>
    <tableColumn id="7" name="Device 4"/>
    <tableColumn id="8" name="Device 5"/>
    <tableColumn id="9" name="Device 6"/>
    <tableColumn id="10" name="LB + Chlor (blank)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E13" sqref="E13"/>
    </sheetView>
  </sheetViews>
  <sheetFormatPr defaultColWidth="8.81640625" defaultRowHeight="14.5" x14ac:dyDescent="0.35"/>
  <cols>
    <col min="1" max="1" width="15.6328125" customWidth="1"/>
    <col min="2" max="2" width="10.36328125" customWidth="1"/>
  </cols>
  <sheetData>
    <row r="1" spans="1:7" x14ac:dyDescent="0.35">
      <c r="B1" t="s">
        <v>158</v>
      </c>
      <c r="C1" t="s">
        <v>26</v>
      </c>
    </row>
    <row r="2" spans="1:7" x14ac:dyDescent="0.35">
      <c r="A2" t="s">
        <v>0</v>
      </c>
      <c r="B2" s="22">
        <v>7.0000000000000007E-2</v>
      </c>
      <c r="C2" s="22">
        <v>0.04</v>
      </c>
      <c r="E2" s="11" t="s">
        <v>27</v>
      </c>
    </row>
    <row r="3" spans="1:7" x14ac:dyDescent="0.35">
      <c r="A3" t="s">
        <v>1</v>
      </c>
      <c r="B3" s="22">
        <v>6.6000000000000003E-2</v>
      </c>
      <c r="C3" s="22">
        <v>3.9E-2</v>
      </c>
      <c r="E3" s="11" t="s">
        <v>7</v>
      </c>
    </row>
    <row r="4" spans="1:7" x14ac:dyDescent="0.35">
      <c r="A4" t="s">
        <v>2</v>
      </c>
      <c r="B4" s="22">
        <v>6.5000000000000002E-2</v>
      </c>
      <c r="C4" s="22">
        <v>3.7999999999999999E-2</v>
      </c>
    </row>
    <row r="5" spans="1:7" x14ac:dyDescent="0.35">
      <c r="A5" t="s">
        <v>3</v>
      </c>
      <c r="B5" s="22">
        <v>0.73</v>
      </c>
      <c r="C5" s="22">
        <v>4.7E-2</v>
      </c>
    </row>
    <row r="6" spans="1:7" x14ac:dyDescent="0.35">
      <c r="A6" t="s">
        <v>4</v>
      </c>
      <c r="B6" s="23">
        <f>AVERAGE(B2:B5)</f>
        <v>0.23275000000000001</v>
      </c>
      <c r="C6" s="23">
        <f>AVERAGE(C2:C5)</f>
        <v>4.0999999999999995E-2</v>
      </c>
    </row>
    <row r="7" spans="1:7" x14ac:dyDescent="0.35">
      <c r="A7" t="s">
        <v>5</v>
      </c>
      <c r="B7" s="24">
        <f>$B$6-$C$6</f>
        <v>0.19175000000000003</v>
      </c>
      <c r="E7" s="7" t="s">
        <v>8</v>
      </c>
    </row>
    <row r="8" spans="1:7" x14ac:dyDescent="0.35">
      <c r="A8" t="s">
        <v>6</v>
      </c>
      <c r="B8" s="32">
        <v>6.3E-2</v>
      </c>
      <c r="E8" s="18" t="s">
        <v>127</v>
      </c>
    </row>
    <row r="9" spans="1:7" x14ac:dyDescent="0.35">
      <c r="A9" t="s">
        <v>19</v>
      </c>
      <c r="B9" s="24">
        <f>$B$8/$B$7</f>
        <v>0.32855280312907426</v>
      </c>
      <c r="E9" s="7" t="s">
        <v>9</v>
      </c>
    </row>
    <row r="13" spans="1:7" x14ac:dyDescent="0.35">
      <c r="A13" s="4"/>
      <c r="B13" s="4"/>
      <c r="C13" s="4"/>
      <c r="D13" s="4"/>
      <c r="E13" s="4"/>
      <c r="F13" s="4"/>
      <c r="G13" s="4"/>
    </row>
    <row r="14" spans="1:7" x14ac:dyDescent="0.35">
      <c r="A14" s="4"/>
      <c r="B14" s="5"/>
      <c r="C14" s="5"/>
      <c r="D14" s="5"/>
      <c r="E14" s="5"/>
      <c r="F14" s="4"/>
      <c r="G14" s="4"/>
    </row>
    <row r="15" spans="1:7" x14ac:dyDescent="0.35">
      <c r="A15" s="4"/>
      <c r="B15" s="4"/>
      <c r="C15" s="4"/>
      <c r="D15" s="4"/>
      <c r="E15" s="4"/>
      <c r="F15" s="4"/>
      <c r="G15" s="4"/>
    </row>
    <row r="16" spans="1:7" x14ac:dyDescent="0.35">
      <c r="A16" s="4"/>
      <c r="B16" s="4"/>
      <c r="C16" s="4"/>
      <c r="D16" s="4"/>
      <c r="E16" s="4"/>
      <c r="F16" s="4"/>
      <c r="G16" s="4"/>
    </row>
  </sheetData>
  <phoneticPr fontId="12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opLeftCell="A4" workbookViewId="0">
      <selection activeCell="J10" sqref="I9:J10"/>
    </sheetView>
  </sheetViews>
  <sheetFormatPr defaultColWidth="8.81640625" defaultRowHeight="14.5" x14ac:dyDescent="0.35"/>
  <cols>
    <col min="1" max="1" width="17.453125" customWidth="1"/>
    <col min="2" max="13" width="10.81640625" customWidth="1"/>
  </cols>
  <sheetData>
    <row r="1" spans="1:17" x14ac:dyDescent="0.35">
      <c r="A1" t="s">
        <v>124</v>
      </c>
      <c r="B1" s="21">
        <f>T30/2</f>
        <v>235294117.64705887</v>
      </c>
      <c r="C1" s="21">
        <f>B1/2</f>
        <v>117647058.82352944</v>
      </c>
      <c r="D1" s="21">
        <f>C1/2</f>
        <v>58823529.411764719</v>
      </c>
      <c r="E1" s="21">
        <f>D1/2</f>
        <v>29411764.705882359</v>
      </c>
      <c r="F1" s="21">
        <f t="shared" ref="F1:L1" si="0">E1/2</f>
        <v>14705882.35294118</v>
      </c>
      <c r="G1" s="21">
        <f t="shared" si="0"/>
        <v>7352941.1764705898</v>
      </c>
      <c r="H1" s="21">
        <f t="shared" si="0"/>
        <v>3676470.5882352949</v>
      </c>
      <c r="I1" s="21">
        <f t="shared" si="0"/>
        <v>1838235.2941176475</v>
      </c>
      <c r="J1" s="21">
        <f t="shared" si="0"/>
        <v>919117.64705882373</v>
      </c>
      <c r="K1" s="21">
        <f t="shared" si="0"/>
        <v>459558.82352941186</v>
      </c>
      <c r="L1" s="21">
        <f t="shared" si="0"/>
        <v>229779.41176470593</v>
      </c>
      <c r="M1" s="2">
        <v>0</v>
      </c>
    </row>
    <row r="2" spans="1:17" x14ac:dyDescent="0.35">
      <c r="A2" t="s">
        <v>0</v>
      </c>
      <c r="B2" s="22">
        <v>0.65300000000000002</v>
      </c>
      <c r="C2" s="22">
        <v>0.33500000000000002</v>
      </c>
      <c r="D2" s="22">
        <v>0.19800000000000001</v>
      </c>
      <c r="E2" s="22">
        <v>0.123</v>
      </c>
      <c r="F2" s="22">
        <v>9.8000000000000004E-2</v>
      </c>
      <c r="G2" s="22">
        <v>7.1999999999999995E-2</v>
      </c>
      <c r="H2" s="22">
        <v>7.0999999999999994E-2</v>
      </c>
      <c r="I2" s="22">
        <v>5.8999999999999997E-2</v>
      </c>
      <c r="J2" s="22">
        <v>6.7000000000000004E-2</v>
      </c>
      <c r="K2" s="22">
        <v>7.0000000000000007E-2</v>
      </c>
      <c r="L2" s="22">
        <v>6.0999999999999999E-2</v>
      </c>
      <c r="M2" s="22">
        <v>5.2999999999999999E-2</v>
      </c>
      <c r="O2" s="11" t="s">
        <v>125</v>
      </c>
    </row>
    <row r="3" spans="1:17" x14ac:dyDescent="0.35">
      <c r="A3" t="s">
        <v>1</v>
      </c>
      <c r="B3" s="22">
        <v>0.626</v>
      </c>
      <c r="C3" s="22">
        <v>0.33</v>
      </c>
      <c r="D3" s="22">
        <v>0.192</v>
      </c>
      <c r="E3" s="22">
        <v>0.123</v>
      </c>
      <c r="F3" s="22">
        <v>0.1</v>
      </c>
      <c r="G3" s="22">
        <v>7.9000000000000001E-2</v>
      </c>
      <c r="H3" s="22">
        <v>7.3999999999999996E-2</v>
      </c>
      <c r="I3" s="22">
        <v>6.4000000000000001E-2</v>
      </c>
      <c r="J3" s="22">
        <v>7.3999999999999996E-2</v>
      </c>
      <c r="K3" s="22">
        <v>7.2999999999999995E-2</v>
      </c>
      <c r="L3" s="22">
        <v>7.1999999999999995E-2</v>
      </c>
      <c r="M3" s="22">
        <v>5.8000000000000003E-2</v>
      </c>
      <c r="O3" s="11" t="s">
        <v>7</v>
      </c>
    </row>
    <row r="4" spans="1:17" x14ac:dyDescent="0.35">
      <c r="A4" t="s">
        <v>2</v>
      </c>
      <c r="B4" s="22">
        <v>0.60099999999999998</v>
      </c>
      <c r="C4" s="22">
        <v>0.28599999999999998</v>
      </c>
      <c r="D4" s="22">
        <v>0.17399999999999999</v>
      </c>
      <c r="E4" s="22">
        <v>0.112</v>
      </c>
      <c r="F4" s="22">
        <v>9.2999999999999999E-2</v>
      </c>
      <c r="G4" s="22">
        <v>6.9000000000000006E-2</v>
      </c>
      <c r="H4" s="22">
        <v>7.2999999999999995E-2</v>
      </c>
      <c r="I4" s="22">
        <v>6.2E-2</v>
      </c>
      <c r="J4" s="22">
        <v>7.0000000000000007E-2</v>
      </c>
      <c r="K4" s="22">
        <v>0.08</v>
      </c>
      <c r="L4" s="22">
        <v>7.0000000000000007E-2</v>
      </c>
      <c r="M4" s="22">
        <v>6.9000000000000006E-2</v>
      </c>
    </row>
    <row r="5" spans="1:17" x14ac:dyDescent="0.35">
      <c r="A5" t="s">
        <v>3</v>
      </c>
      <c r="B5" s="22">
        <v>0.65200000000000002</v>
      </c>
      <c r="C5" s="22">
        <v>0.28899999999999998</v>
      </c>
      <c r="D5" s="22">
        <v>0.17</v>
      </c>
      <c r="E5" s="22">
        <v>0.115</v>
      </c>
      <c r="F5" s="22">
        <v>9.1999999999999998E-2</v>
      </c>
      <c r="G5" s="22">
        <v>7.0000000000000007E-2</v>
      </c>
      <c r="H5" s="22">
        <v>7.1999999999999995E-2</v>
      </c>
      <c r="I5" s="22">
        <v>6.2E-2</v>
      </c>
      <c r="J5" s="22">
        <v>7.0999999999999994E-2</v>
      </c>
      <c r="K5" s="22">
        <v>7.6999999999999999E-2</v>
      </c>
      <c r="L5" s="22">
        <v>7.3999999999999996E-2</v>
      </c>
      <c r="M5" s="22">
        <v>7.0000000000000007E-2</v>
      </c>
      <c r="O5" s="7"/>
    </row>
    <row r="6" spans="1:17" x14ac:dyDescent="0.35">
      <c r="A6" t="s">
        <v>4</v>
      </c>
      <c r="B6" s="23">
        <f>AVERAGE(B2:B5)</f>
        <v>0.63300000000000001</v>
      </c>
      <c r="C6" s="23">
        <f t="shared" ref="C6:M6" si="1">AVERAGE(C2:C5)</f>
        <v>0.31</v>
      </c>
      <c r="D6" s="23">
        <f t="shared" si="1"/>
        <v>0.18350000000000002</v>
      </c>
      <c r="E6" s="23">
        <f t="shared" si="1"/>
        <v>0.11824999999999999</v>
      </c>
      <c r="F6" s="23">
        <f t="shared" si="1"/>
        <v>9.5750000000000002E-2</v>
      </c>
      <c r="G6" s="23">
        <f t="shared" si="1"/>
        <v>7.2500000000000009E-2</v>
      </c>
      <c r="H6" s="23">
        <f t="shared" si="1"/>
        <v>7.2499999999999995E-2</v>
      </c>
      <c r="I6" s="23">
        <f t="shared" si="1"/>
        <v>6.1749999999999999E-2</v>
      </c>
      <c r="J6" s="23">
        <f t="shared" si="1"/>
        <v>7.0500000000000007E-2</v>
      </c>
      <c r="K6" s="23">
        <f t="shared" si="1"/>
        <v>7.5000000000000011E-2</v>
      </c>
      <c r="L6" s="23">
        <f t="shared" si="1"/>
        <v>6.9250000000000006E-2</v>
      </c>
      <c r="M6" s="23">
        <f t="shared" si="1"/>
        <v>6.25E-2</v>
      </c>
    </row>
    <row r="7" spans="1:17" x14ac:dyDescent="0.35">
      <c r="A7" t="s">
        <v>11</v>
      </c>
      <c r="B7" s="23">
        <f>STDEV(B2:B5)</f>
        <v>2.4725155880870285E-2</v>
      </c>
      <c r="C7" s="23">
        <f t="shared" ref="C7:M7" si="2">STDEV(C2:C5)</f>
        <v>2.6089589239132682E-2</v>
      </c>
      <c r="D7" s="23">
        <f t="shared" si="2"/>
        <v>1.3601470508735447E-2</v>
      </c>
      <c r="E7" s="23">
        <f t="shared" si="2"/>
        <v>5.6199051000291184E-3</v>
      </c>
      <c r="F7" s="23">
        <f t="shared" si="2"/>
        <v>3.8622100754188257E-3</v>
      </c>
      <c r="G7" s="23">
        <f t="shared" si="2"/>
        <v>4.5092497528228925E-3</v>
      </c>
      <c r="H7" s="23">
        <f t="shared" si="2"/>
        <v>1.2909944487358067E-3</v>
      </c>
      <c r="I7" s="23">
        <f t="shared" si="2"/>
        <v>2.0615528128088323E-3</v>
      </c>
      <c r="J7" s="23">
        <f t="shared" si="2"/>
        <v>2.8867513459481246E-3</v>
      </c>
      <c r="K7" s="23">
        <f t="shared" si="2"/>
        <v>4.3969686527576381E-3</v>
      </c>
      <c r="L7" s="23">
        <f t="shared" si="2"/>
        <v>5.7373048260195006E-3</v>
      </c>
      <c r="M7" s="23">
        <f t="shared" si="2"/>
        <v>8.3466560170326262E-3</v>
      </c>
    </row>
    <row r="8" spans="1:17" x14ac:dyDescent="0.35">
      <c r="A8" t="s">
        <v>150</v>
      </c>
      <c r="B8" s="23">
        <f>B6-$M6</f>
        <v>0.57050000000000001</v>
      </c>
      <c r="C8" s="23">
        <f t="shared" ref="C8:L8" si="3">C6-$M6</f>
        <v>0.2475</v>
      </c>
      <c r="D8" s="23">
        <f t="shared" si="3"/>
        <v>0.12100000000000002</v>
      </c>
      <c r="E8" s="23">
        <f t="shared" si="3"/>
        <v>5.5749999999999994E-2</v>
      </c>
      <c r="F8" s="23">
        <f t="shared" si="3"/>
        <v>3.3250000000000002E-2</v>
      </c>
      <c r="G8" s="23">
        <f t="shared" si="3"/>
        <v>1.0000000000000009E-2</v>
      </c>
      <c r="H8" s="23">
        <f t="shared" si="3"/>
        <v>9.999999999999995E-3</v>
      </c>
      <c r="I8" s="23">
        <f t="shared" si="3"/>
        <v>-7.5000000000000067E-4</v>
      </c>
      <c r="J8" s="23">
        <f t="shared" si="3"/>
        <v>8.0000000000000071E-3</v>
      </c>
      <c r="K8" s="23">
        <f t="shared" si="3"/>
        <v>1.2500000000000011E-2</v>
      </c>
      <c r="L8" s="23">
        <f t="shared" si="3"/>
        <v>6.750000000000006E-3</v>
      </c>
      <c r="M8" s="25"/>
    </row>
    <row r="12" spans="1:17" x14ac:dyDescent="0.35">
      <c r="Q12" s="7" t="s">
        <v>13</v>
      </c>
    </row>
    <row r="13" spans="1:17" x14ac:dyDescent="0.35">
      <c r="Q13" s="7" t="s">
        <v>14</v>
      </c>
    </row>
    <row r="14" spans="1:17" x14ac:dyDescent="0.35">
      <c r="Q14" s="7" t="s">
        <v>15</v>
      </c>
    </row>
    <row r="15" spans="1:17" x14ac:dyDescent="0.35">
      <c r="Q15" s="7" t="s">
        <v>16</v>
      </c>
    </row>
    <row r="16" spans="1:17" x14ac:dyDescent="0.35">
      <c r="Q16" s="7" t="s">
        <v>17</v>
      </c>
    </row>
    <row r="21" spans="1:20" x14ac:dyDescent="0.35">
      <c r="R21" s="17" t="s">
        <v>143</v>
      </c>
    </row>
    <row r="22" spans="1:20" x14ac:dyDescent="0.35">
      <c r="R22" t="s">
        <v>142</v>
      </c>
      <c r="T22" s="6">
        <v>1200000000000</v>
      </c>
    </row>
    <row r="23" spans="1:20" x14ac:dyDescent="0.35">
      <c r="R23" t="s">
        <v>144</v>
      </c>
      <c r="T23">
        <f>1.8</f>
        <v>1.8</v>
      </c>
    </row>
    <row r="24" spans="1:20" x14ac:dyDescent="0.35">
      <c r="R24" t="s">
        <v>145</v>
      </c>
      <c r="T24" s="6">
        <f>0.55*T23*T22</f>
        <v>1188000000000.0002</v>
      </c>
    </row>
    <row r="25" spans="1:20" x14ac:dyDescent="0.35">
      <c r="R25" t="s">
        <v>147</v>
      </c>
      <c r="T25">
        <v>2.5499999999999998</v>
      </c>
    </row>
    <row r="26" spans="1:20" x14ac:dyDescent="0.35">
      <c r="R26" t="s">
        <v>146</v>
      </c>
      <c r="T26">
        <v>100</v>
      </c>
    </row>
    <row r="27" spans="1:20" x14ac:dyDescent="0.35">
      <c r="A27" t="s">
        <v>126</v>
      </c>
      <c r="R27" t="s">
        <v>148</v>
      </c>
      <c r="T27">
        <f>T26*T25</f>
        <v>254.99999999999997</v>
      </c>
    </row>
    <row r="28" spans="1:20" x14ac:dyDescent="0.35">
      <c r="A28" s="8" t="s">
        <v>124</v>
      </c>
      <c r="B28" s="21">
        <f>B1</f>
        <v>235294117.64705887</v>
      </c>
      <c r="C28" s="21">
        <f t="shared" ref="C28:L28" si="4">C1</f>
        <v>117647058.82352944</v>
      </c>
      <c r="D28" s="21">
        <f t="shared" si="4"/>
        <v>58823529.411764719</v>
      </c>
      <c r="E28" s="21">
        <f t="shared" si="4"/>
        <v>29411764.705882359</v>
      </c>
      <c r="F28" s="21">
        <f t="shared" si="4"/>
        <v>14705882.35294118</v>
      </c>
      <c r="G28" s="21">
        <f t="shared" si="4"/>
        <v>7352941.1764705898</v>
      </c>
      <c r="H28" s="21">
        <f t="shared" si="4"/>
        <v>3676470.5882352949</v>
      </c>
      <c r="I28" s="21">
        <f t="shared" si="4"/>
        <v>1838235.2941176475</v>
      </c>
      <c r="J28" s="21">
        <f t="shared" si="4"/>
        <v>919117.64705882373</v>
      </c>
      <c r="K28" s="21">
        <f t="shared" si="4"/>
        <v>459558.82352941186</v>
      </c>
      <c r="L28" s="21">
        <f t="shared" si="4"/>
        <v>229779.41176470593</v>
      </c>
      <c r="R28" t="s">
        <v>149</v>
      </c>
      <c r="T28" s="6">
        <f>T22/T27</f>
        <v>4705882352.9411774</v>
      </c>
    </row>
    <row r="29" spans="1:20" x14ac:dyDescent="0.35">
      <c r="A29" t="s">
        <v>128</v>
      </c>
      <c r="B29" s="15">
        <f>IF(ISNUMBER(B8),B1/B8,"---")</f>
        <v>412434912.61535299</v>
      </c>
      <c r="C29" s="15">
        <f t="shared" ref="C29:L29" si="5">IF(ISNUMBER(C8),C1/C8,"---")</f>
        <v>475341651.81224018</v>
      </c>
      <c r="D29" s="15">
        <f t="shared" si="5"/>
        <v>486144871.17160916</v>
      </c>
      <c r="E29" s="15">
        <f t="shared" si="5"/>
        <v>527565286.20416796</v>
      </c>
      <c r="F29" s="15">
        <f t="shared" si="5"/>
        <v>442282176.02830613</v>
      </c>
      <c r="G29" s="15">
        <f t="shared" si="5"/>
        <v>735294117.64705837</v>
      </c>
      <c r="H29" s="15">
        <f t="shared" si="5"/>
        <v>367647058.82352966</v>
      </c>
      <c r="I29" s="15">
        <f t="shared" si="5"/>
        <v>-2450980392.1568613</v>
      </c>
      <c r="J29" s="15">
        <f t="shared" si="5"/>
        <v>114889705.88235286</v>
      </c>
      <c r="K29" s="15">
        <f t="shared" si="5"/>
        <v>36764705.882352918</v>
      </c>
      <c r="L29" s="15">
        <f t="shared" si="5"/>
        <v>34041394.33551196</v>
      </c>
      <c r="R29" t="s">
        <v>159</v>
      </c>
      <c r="T29">
        <f>0.1</f>
        <v>0.1</v>
      </c>
    </row>
    <row r="30" spans="1:20" x14ac:dyDescent="0.35">
      <c r="A30" t="s">
        <v>18</v>
      </c>
      <c r="B30" s="6"/>
      <c r="C30" s="15">
        <f>AVERAGE(C29:G29)</f>
        <v>533325620.57267636</v>
      </c>
      <c r="D30" s="6"/>
      <c r="E30" s="6"/>
      <c r="F30" s="6"/>
      <c r="G30" s="6"/>
      <c r="H30" s="6"/>
      <c r="I30" s="6"/>
      <c r="J30" s="6"/>
      <c r="K30" s="6"/>
      <c r="L30" s="6"/>
      <c r="R30" t="s">
        <v>160</v>
      </c>
      <c r="T30" s="6">
        <f>T28*T29</f>
        <v>470588235.29411775</v>
      </c>
    </row>
    <row r="31" spans="1:20" x14ac:dyDescent="0.35">
      <c r="B31" s="6"/>
      <c r="C31" s="14" t="s">
        <v>22</v>
      </c>
      <c r="D31" s="6"/>
      <c r="E31" s="6"/>
      <c r="F31" s="6"/>
      <c r="G31" s="6"/>
      <c r="H31" s="6"/>
    </row>
    <row r="32" spans="1:20" x14ac:dyDescent="0.35">
      <c r="B32" s="6"/>
      <c r="C32" s="14" t="s">
        <v>23</v>
      </c>
      <c r="D32" s="6"/>
      <c r="E32" s="6"/>
      <c r="F32" s="6"/>
      <c r="G32" s="6"/>
      <c r="H32" s="6"/>
    </row>
    <row r="33" spans="2:8" x14ac:dyDescent="0.35">
      <c r="B33" s="6"/>
      <c r="C33" s="6"/>
      <c r="D33" s="6"/>
      <c r="E33" s="6"/>
      <c r="F33" s="6"/>
      <c r="G33" s="6"/>
      <c r="H33" s="6"/>
    </row>
    <row r="34" spans="2:8" x14ac:dyDescent="0.35">
      <c r="B34" s="6"/>
      <c r="D34" s="6"/>
      <c r="E34" s="6"/>
      <c r="F34" s="6"/>
      <c r="G34" s="6"/>
      <c r="H34" s="6"/>
    </row>
  </sheetData>
  <phoneticPr fontId="12"/>
  <pageMargins left="0.7" right="0.7" top="0.75" bottom="0.75" header="0.3" footer="0.3"/>
  <pageSetup orientation="portrait" horizontalDpi="4294967292" vertic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opLeftCell="A22" workbookViewId="0">
      <selection activeCell="P41" sqref="P41"/>
    </sheetView>
  </sheetViews>
  <sheetFormatPr defaultColWidth="8.81640625" defaultRowHeight="14.5" x14ac:dyDescent="0.35"/>
  <cols>
    <col min="1" max="1" width="17.453125" customWidth="1"/>
    <col min="2" max="13" width="10.81640625" customWidth="1"/>
  </cols>
  <sheetData>
    <row r="1" spans="1:17" x14ac:dyDescent="0.35">
      <c r="A1" t="s">
        <v>151</v>
      </c>
      <c r="B1" s="1">
        <v>10</v>
      </c>
      <c r="C1" s="2">
        <f>B1/2</f>
        <v>5</v>
      </c>
      <c r="D1" s="2">
        <f>C1/2</f>
        <v>2.5</v>
      </c>
      <c r="E1" s="2">
        <f>D1/2</f>
        <v>1.25</v>
      </c>
      <c r="F1" s="2">
        <f t="shared" ref="F1:L1" si="0">E1/2</f>
        <v>0.625</v>
      </c>
      <c r="G1" s="27">
        <f t="shared" si="0"/>
        <v>0.3125</v>
      </c>
      <c r="H1" s="27">
        <f t="shared" si="0"/>
        <v>0.15625</v>
      </c>
      <c r="I1" s="27">
        <f t="shared" si="0"/>
        <v>7.8125E-2</v>
      </c>
      <c r="J1" s="27">
        <f t="shared" si="0"/>
        <v>3.90625E-2</v>
      </c>
      <c r="K1" s="28">
        <f t="shared" si="0"/>
        <v>1.953125E-2</v>
      </c>
      <c r="L1" s="28">
        <f t="shared" si="0"/>
        <v>9.765625E-3</v>
      </c>
      <c r="M1" s="2">
        <v>0</v>
      </c>
    </row>
    <row r="2" spans="1:17" x14ac:dyDescent="0.35">
      <c r="A2" t="s">
        <v>0</v>
      </c>
      <c r="B2" s="29">
        <v>212594</v>
      </c>
      <c r="C2" s="29">
        <v>143144</v>
      </c>
      <c r="D2" s="29">
        <v>75702</v>
      </c>
      <c r="E2" s="29">
        <v>51932</v>
      </c>
      <c r="F2" s="29">
        <v>15046</v>
      </c>
      <c r="G2" s="29">
        <v>14507</v>
      </c>
      <c r="H2" s="29">
        <v>6015</v>
      </c>
      <c r="I2" s="29">
        <v>2116</v>
      </c>
      <c r="J2" s="29">
        <v>2218</v>
      </c>
      <c r="K2" s="29">
        <v>956</v>
      </c>
      <c r="L2" s="29">
        <v>503</v>
      </c>
      <c r="M2" s="29">
        <v>11</v>
      </c>
      <c r="O2" s="11" t="s">
        <v>10</v>
      </c>
    </row>
    <row r="3" spans="1:17" x14ac:dyDescent="0.35">
      <c r="A3" t="s">
        <v>1</v>
      </c>
      <c r="B3" s="29">
        <v>207613</v>
      </c>
      <c r="C3" s="29">
        <v>139206</v>
      </c>
      <c r="D3" s="29">
        <v>83975</v>
      </c>
      <c r="E3" s="29">
        <v>45140</v>
      </c>
      <c r="F3" s="29">
        <v>27009</v>
      </c>
      <c r="G3" s="29">
        <v>13512</v>
      </c>
      <c r="H3" s="29">
        <v>6538</v>
      </c>
      <c r="I3" s="29">
        <v>3364</v>
      </c>
      <c r="J3" s="29">
        <v>1741</v>
      </c>
      <c r="K3" s="29">
        <v>884</v>
      </c>
      <c r="L3" s="29">
        <v>453</v>
      </c>
      <c r="M3" s="29">
        <v>11</v>
      </c>
      <c r="O3" s="11" t="s">
        <v>7</v>
      </c>
    </row>
    <row r="4" spans="1:17" x14ac:dyDescent="0.35">
      <c r="A4" t="s">
        <v>2</v>
      </c>
      <c r="B4" s="29">
        <v>206729</v>
      </c>
      <c r="C4" s="29">
        <v>140268</v>
      </c>
      <c r="D4" s="29">
        <v>83128</v>
      </c>
      <c r="E4" s="29">
        <v>47056</v>
      </c>
      <c r="F4" s="29">
        <v>25862</v>
      </c>
      <c r="G4" s="29">
        <v>13138</v>
      </c>
      <c r="H4" s="29">
        <v>6557</v>
      </c>
      <c r="I4" s="29">
        <v>3319</v>
      </c>
      <c r="J4" s="29">
        <v>1704</v>
      </c>
      <c r="K4" s="29">
        <v>845</v>
      </c>
      <c r="L4" s="29">
        <v>450</v>
      </c>
      <c r="M4" s="29">
        <v>10</v>
      </c>
    </row>
    <row r="5" spans="1:17" x14ac:dyDescent="0.35">
      <c r="A5" t="s">
        <v>3</v>
      </c>
      <c r="B5" s="29">
        <v>210319</v>
      </c>
      <c r="C5" s="29">
        <v>138747</v>
      </c>
      <c r="D5" s="29">
        <v>81388</v>
      </c>
      <c r="E5" s="29">
        <v>44498</v>
      </c>
      <c r="F5" s="29">
        <v>24697</v>
      </c>
      <c r="G5" s="29">
        <v>12754</v>
      </c>
      <c r="H5" s="29">
        <v>6198</v>
      </c>
      <c r="I5" s="29">
        <v>3275</v>
      </c>
      <c r="J5" s="29">
        <v>1702</v>
      </c>
      <c r="K5" s="29">
        <v>865</v>
      </c>
      <c r="L5" s="29">
        <v>448</v>
      </c>
      <c r="M5" s="29">
        <v>11</v>
      </c>
      <c r="O5" s="7" t="s">
        <v>12</v>
      </c>
    </row>
    <row r="6" spans="1:17" x14ac:dyDescent="0.35">
      <c r="A6" t="s">
        <v>4</v>
      </c>
      <c r="B6" s="30">
        <f>AVERAGE(B2:B5)</f>
        <v>209313.75</v>
      </c>
      <c r="C6" s="30">
        <f t="shared" ref="C6:M6" si="1">AVERAGE(C2:C5)</f>
        <v>140341.25</v>
      </c>
      <c r="D6" s="30">
        <f t="shared" si="1"/>
        <v>81048.25</v>
      </c>
      <c r="E6" s="30">
        <f t="shared" si="1"/>
        <v>47156.5</v>
      </c>
      <c r="F6" s="30">
        <f t="shared" si="1"/>
        <v>23153.5</v>
      </c>
      <c r="G6" s="30">
        <f t="shared" si="1"/>
        <v>13477.75</v>
      </c>
      <c r="H6" s="30">
        <f t="shared" si="1"/>
        <v>6327</v>
      </c>
      <c r="I6" s="30">
        <f t="shared" si="1"/>
        <v>3018.5</v>
      </c>
      <c r="J6" s="30">
        <f t="shared" si="1"/>
        <v>1841.25</v>
      </c>
      <c r="K6" s="30">
        <f t="shared" si="1"/>
        <v>887.5</v>
      </c>
      <c r="L6" s="30">
        <f t="shared" si="1"/>
        <v>463.5</v>
      </c>
      <c r="M6" s="30">
        <f t="shared" si="1"/>
        <v>10.75</v>
      </c>
    </row>
    <row r="7" spans="1:17" x14ac:dyDescent="0.35">
      <c r="A7" t="s">
        <v>11</v>
      </c>
      <c r="B7" s="30">
        <f>STDEV(B2:B5)</f>
        <v>2667.3364211012704</v>
      </c>
      <c r="C7" s="30">
        <f t="shared" ref="C7:M7" si="2">STDEV(C2:C5)</f>
        <v>1974.0988450429729</v>
      </c>
      <c r="D7" s="30">
        <f t="shared" si="2"/>
        <v>3723.3069866271658</v>
      </c>
      <c r="E7" s="30">
        <f t="shared" si="2"/>
        <v>3363.9953923868566</v>
      </c>
      <c r="F7" s="30">
        <f t="shared" si="2"/>
        <v>5486.7963026402458</v>
      </c>
      <c r="G7" s="30">
        <f t="shared" si="2"/>
        <v>752.72233703183451</v>
      </c>
      <c r="H7" s="30">
        <f t="shared" si="2"/>
        <v>265.4593503093584</v>
      </c>
      <c r="I7" s="30">
        <f t="shared" si="2"/>
        <v>602.76280575363967</v>
      </c>
      <c r="J7" s="30">
        <f t="shared" si="2"/>
        <v>251.80597689491009</v>
      </c>
      <c r="K7" s="30">
        <f t="shared" si="2"/>
        <v>48.363209157374989</v>
      </c>
      <c r="L7" s="30">
        <f t="shared" si="2"/>
        <v>26.413380447543375</v>
      </c>
      <c r="M7" s="30">
        <f t="shared" si="2"/>
        <v>0.5</v>
      </c>
    </row>
    <row r="8" spans="1:17" x14ac:dyDescent="0.35">
      <c r="A8" t="s">
        <v>150</v>
      </c>
      <c r="B8" s="30">
        <f>B6-$M6</f>
        <v>209303</v>
      </c>
      <c r="C8" s="30">
        <f t="shared" ref="C8:L8" si="3">C6-$M6</f>
        <v>140330.5</v>
      </c>
      <c r="D8" s="30">
        <f t="shared" si="3"/>
        <v>81037.5</v>
      </c>
      <c r="E8" s="30">
        <f t="shared" si="3"/>
        <v>47145.75</v>
      </c>
      <c r="F8" s="30">
        <f t="shared" si="3"/>
        <v>23142.75</v>
      </c>
      <c r="G8" s="30">
        <f t="shared" si="3"/>
        <v>13467</v>
      </c>
      <c r="H8" s="30">
        <f t="shared" si="3"/>
        <v>6316.25</v>
      </c>
      <c r="I8" s="30">
        <f t="shared" si="3"/>
        <v>3007.75</v>
      </c>
      <c r="J8" s="30">
        <f t="shared" si="3"/>
        <v>1830.5</v>
      </c>
      <c r="K8" s="30">
        <f t="shared" si="3"/>
        <v>876.75</v>
      </c>
      <c r="L8" s="30">
        <f t="shared" si="3"/>
        <v>452.75</v>
      </c>
      <c r="M8" s="31"/>
    </row>
    <row r="12" spans="1:17" x14ac:dyDescent="0.35">
      <c r="Q12" s="7" t="s">
        <v>13</v>
      </c>
    </row>
    <row r="13" spans="1:17" x14ac:dyDescent="0.35">
      <c r="Q13" s="7" t="s">
        <v>14</v>
      </c>
    </row>
    <row r="14" spans="1:17" x14ac:dyDescent="0.35">
      <c r="Q14" s="7" t="s">
        <v>15</v>
      </c>
    </row>
    <row r="15" spans="1:17" x14ac:dyDescent="0.35">
      <c r="Q15" s="7" t="s">
        <v>16</v>
      </c>
    </row>
    <row r="16" spans="1:17" x14ac:dyDescent="0.35">
      <c r="Q16" s="7" t="s">
        <v>17</v>
      </c>
    </row>
    <row r="21" spans="1:20" x14ac:dyDescent="0.35">
      <c r="R21" s="17" t="s">
        <v>156</v>
      </c>
    </row>
    <row r="22" spans="1:20" x14ac:dyDescent="0.35">
      <c r="R22" t="s">
        <v>152</v>
      </c>
      <c r="T22" s="6">
        <f>B1*0.000001</f>
        <v>9.9999999999999991E-6</v>
      </c>
    </row>
    <row r="23" spans="1:20" x14ac:dyDescent="0.35">
      <c r="R23" t="s">
        <v>153</v>
      </c>
      <c r="T23" s="6">
        <v>6.0221409000000001E+23</v>
      </c>
    </row>
    <row r="24" spans="1:20" x14ac:dyDescent="0.35">
      <c r="R24" t="s">
        <v>154</v>
      </c>
      <c r="T24" s="6">
        <f>0.0001</f>
        <v>1E-4</v>
      </c>
    </row>
    <row r="25" spans="1:20" x14ac:dyDescent="0.35">
      <c r="R25" t="s">
        <v>155</v>
      </c>
      <c r="T25" s="6">
        <f>T22*T23*T24</f>
        <v>602214090000000</v>
      </c>
    </row>
    <row r="26" spans="1:20" x14ac:dyDescent="0.35">
      <c r="R26" t="s">
        <v>157</v>
      </c>
      <c r="T26" s="6">
        <f>T25/(T24*1000000)</f>
        <v>6022140900000</v>
      </c>
    </row>
    <row r="27" spans="1:20" x14ac:dyDescent="0.35">
      <c r="A27" s="8" t="s">
        <v>134</v>
      </c>
      <c r="T27" s="6"/>
    </row>
    <row r="28" spans="1:20" x14ac:dyDescent="0.35">
      <c r="A28" t="s">
        <v>151</v>
      </c>
      <c r="B28" s="1">
        <f>B1</f>
        <v>10</v>
      </c>
      <c r="C28" s="1">
        <f t="shared" ref="C28:L28" si="4">C1</f>
        <v>5</v>
      </c>
      <c r="D28" s="1">
        <f t="shared" si="4"/>
        <v>2.5</v>
      </c>
      <c r="E28" s="1">
        <f t="shared" si="4"/>
        <v>1.25</v>
      </c>
      <c r="F28" s="1">
        <f t="shared" si="4"/>
        <v>0.625</v>
      </c>
      <c r="G28" s="1">
        <f t="shared" si="4"/>
        <v>0.3125</v>
      </c>
      <c r="H28" s="1">
        <f t="shared" si="4"/>
        <v>0.15625</v>
      </c>
      <c r="I28" s="1">
        <f t="shared" si="4"/>
        <v>7.8125E-2</v>
      </c>
      <c r="J28" s="1">
        <f t="shared" si="4"/>
        <v>3.90625E-2</v>
      </c>
      <c r="K28" s="1">
        <f t="shared" si="4"/>
        <v>1.953125E-2</v>
      </c>
      <c r="L28" s="1">
        <f t="shared" si="4"/>
        <v>9.765625E-3</v>
      </c>
    </row>
    <row r="29" spans="1:20" x14ac:dyDescent="0.35">
      <c r="A29" t="s">
        <v>161</v>
      </c>
      <c r="B29" s="15">
        <f>IF(ISNUMBER(B8),B1/B8,"---")</f>
        <v>4.7777623827656558E-5</v>
      </c>
      <c r="C29" s="15">
        <f t="shared" ref="C29:L29" si="5">IF(ISNUMBER(C8),C1/C8,"---")</f>
        <v>3.5630173055750532E-5</v>
      </c>
      <c r="D29" s="15">
        <f t="shared" si="5"/>
        <v>3.0849915162733303E-5</v>
      </c>
      <c r="E29" s="15">
        <f t="shared" si="5"/>
        <v>2.6513524548872381E-5</v>
      </c>
      <c r="F29" s="15">
        <f t="shared" si="5"/>
        <v>2.7006297868662971E-5</v>
      </c>
      <c r="G29" s="15">
        <f t="shared" si="5"/>
        <v>2.3204871166555283E-5</v>
      </c>
      <c r="H29" s="15">
        <f t="shared" si="5"/>
        <v>2.4737779536908766E-5</v>
      </c>
      <c r="I29" s="15">
        <f t="shared" si="5"/>
        <v>2.5974565705261409E-5</v>
      </c>
      <c r="J29" s="15">
        <f t="shared" si="5"/>
        <v>2.133979786943458E-5</v>
      </c>
      <c r="K29" s="15">
        <f t="shared" si="5"/>
        <v>2.2276874821785001E-5</v>
      </c>
      <c r="L29" s="15">
        <f t="shared" si="5"/>
        <v>2.1569574820541138E-5</v>
      </c>
    </row>
    <row r="30" spans="1:20" x14ac:dyDescent="0.35">
      <c r="A30" t="s">
        <v>135</v>
      </c>
      <c r="B30" s="6"/>
      <c r="C30" s="15">
        <f>AVERAGE(C29:G29)</f>
        <v>2.8640956360514894E-5</v>
      </c>
      <c r="D30" s="6"/>
      <c r="E30" s="6"/>
      <c r="F30" s="6"/>
      <c r="G30" s="6"/>
      <c r="H30" s="6"/>
      <c r="I30" s="6"/>
      <c r="J30" s="6"/>
      <c r="K30" s="6"/>
      <c r="L30" s="6"/>
    </row>
    <row r="31" spans="1:20" x14ac:dyDescent="0.35">
      <c r="A31" t="s">
        <v>141</v>
      </c>
      <c r="B31" s="26"/>
      <c r="C31" s="15">
        <f>C30 * T26</f>
        <v>172479874.71377188</v>
      </c>
      <c r="D31" s="26"/>
      <c r="E31" s="26"/>
      <c r="F31" s="26"/>
      <c r="G31" s="26"/>
      <c r="H31" s="26"/>
      <c r="I31" s="26"/>
      <c r="J31" s="26"/>
      <c r="K31" s="26"/>
      <c r="L31" s="26"/>
    </row>
    <row r="32" spans="1:20" x14ac:dyDescent="0.35">
      <c r="B32" s="6"/>
      <c r="C32" s="14" t="s">
        <v>22</v>
      </c>
      <c r="D32" s="6"/>
      <c r="E32" s="6"/>
      <c r="F32" s="6"/>
      <c r="G32" s="6"/>
      <c r="H32" s="6"/>
    </row>
    <row r="33" spans="2:8" x14ac:dyDescent="0.35">
      <c r="B33" s="6"/>
      <c r="C33" s="14" t="s">
        <v>23</v>
      </c>
      <c r="D33" s="6"/>
      <c r="E33" s="6"/>
      <c r="F33" s="6"/>
      <c r="G33" s="6"/>
      <c r="H33" s="6"/>
    </row>
    <row r="34" spans="2:8" x14ac:dyDescent="0.35">
      <c r="B34" s="6"/>
      <c r="C34" s="6"/>
      <c r="D34" s="6"/>
      <c r="E34" s="6"/>
      <c r="F34" s="6"/>
      <c r="G34" s="6"/>
      <c r="H34" s="6"/>
    </row>
    <row r="35" spans="2:8" x14ac:dyDescent="0.35">
      <c r="B35" s="6"/>
      <c r="D35" s="6"/>
      <c r="E35" s="6"/>
      <c r="F35" s="6"/>
      <c r="G35" s="6"/>
      <c r="H35" s="6"/>
    </row>
  </sheetData>
  <phoneticPr fontId="12"/>
  <pageMargins left="0.7" right="0.7" top="0.75" bottom="0.75" header="0.3" footer="0.3"/>
  <pageSetup orientation="portrait" horizontalDpi="4294967292" verticalDpi="429496729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topLeftCell="A33" workbookViewId="0">
      <selection activeCell="A49" sqref="A49:J57"/>
    </sheetView>
  </sheetViews>
  <sheetFormatPr defaultColWidth="10.81640625" defaultRowHeight="14.5" x14ac:dyDescent="0.35"/>
  <cols>
    <col min="1" max="1" width="17.1796875" customWidth="1"/>
    <col min="2" max="2" width="13.26953125" customWidth="1"/>
    <col min="3" max="3" width="13.08984375" customWidth="1"/>
    <col min="4" max="9" width="9.81640625" customWidth="1"/>
    <col min="10" max="10" width="17.453125" customWidth="1"/>
    <col min="11" max="11" width="6.1796875" customWidth="1"/>
    <col min="12" max="12" width="17.1796875" customWidth="1"/>
    <col min="13" max="21" width="9.81640625" customWidth="1"/>
  </cols>
  <sheetData>
    <row r="1" spans="1:21" ht="18.5" x14ac:dyDescent="0.45">
      <c r="A1" s="13" t="s">
        <v>28</v>
      </c>
      <c r="C1" s="11" t="s">
        <v>29</v>
      </c>
    </row>
    <row r="2" spans="1:21" x14ac:dyDescent="0.35">
      <c r="C2" s="11" t="s">
        <v>35</v>
      </c>
    </row>
    <row r="3" spans="1:21" x14ac:dyDescent="0.35">
      <c r="C3" s="11" t="s">
        <v>30</v>
      </c>
    </row>
    <row r="5" spans="1:21" ht="15.5" x14ac:dyDescent="0.35">
      <c r="A5" s="19" t="s">
        <v>49</v>
      </c>
      <c r="L5" s="19" t="s">
        <v>50</v>
      </c>
    </row>
    <row r="6" spans="1:21" x14ac:dyDescent="0.35">
      <c r="A6" s="17" t="s">
        <v>24</v>
      </c>
      <c r="B6" t="s">
        <v>47</v>
      </c>
      <c r="C6" t="s">
        <v>48</v>
      </c>
      <c r="D6" t="s">
        <v>40</v>
      </c>
      <c r="E6" t="s">
        <v>41</v>
      </c>
      <c r="F6" t="s">
        <v>42</v>
      </c>
      <c r="G6" t="s">
        <v>43</v>
      </c>
      <c r="H6" t="s">
        <v>44</v>
      </c>
      <c r="I6" t="s">
        <v>45</v>
      </c>
      <c r="J6" t="s">
        <v>46</v>
      </c>
      <c r="L6" s="17" t="s">
        <v>24</v>
      </c>
      <c r="M6" t="s">
        <v>47</v>
      </c>
      <c r="N6" t="s">
        <v>48</v>
      </c>
      <c r="O6" t="s">
        <v>40</v>
      </c>
      <c r="P6" t="s">
        <v>41</v>
      </c>
      <c r="Q6" t="s">
        <v>42</v>
      </c>
      <c r="R6" t="s">
        <v>43</v>
      </c>
      <c r="S6" t="s">
        <v>44</v>
      </c>
      <c r="T6" t="s">
        <v>45</v>
      </c>
      <c r="U6" t="s">
        <v>46</v>
      </c>
    </row>
    <row r="7" spans="1:21" x14ac:dyDescent="0.35">
      <c r="A7" t="s">
        <v>31</v>
      </c>
      <c r="B7" s="3">
        <v>9.6000000000000002E-2</v>
      </c>
      <c r="C7" s="3">
        <v>0.09</v>
      </c>
      <c r="D7" s="3">
        <v>7.3999999999999996E-2</v>
      </c>
      <c r="E7" s="3">
        <v>0.10199999999999999</v>
      </c>
      <c r="F7" s="3">
        <v>0.113</v>
      </c>
      <c r="G7" s="3">
        <v>9.1999999999999998E-2</v>
      </c>
      <c r="H7" s="3">
        <v>8.8999999999999996E-2</v>
      </c>
      <c r="I7" s="3">
        <v>8.8999999999999996E-2</v>
      </c>
      <c r="J7" s="3">
        <v>6.8000000000000005E-2</v>
      </c>
      <c r="L7" t="s">
        <v>31</v>
      </c>
      <c r="M7" s="3">
        <v>0.64100000000000001</v>
      </c>
      <c r="N7" s="3">
        <v>1.0629999999999999</v>
      </c>
      <c r="O7" s="3">
        <v>0.28699999999999998</v>
      </c>
      <c r="P7" s="33">
        <v>1.153</v>
      </c>
      <c r="Q7" s="3">
        <v>0.82299999999999995</v>
      </c>
      <c r="R7" s="3">
        <v>0.86299999999999999</v>
      </c>
      <c r="S7" s="3">
        <v>0.85399999999999998</v>
      </c>
      <c r="T7" s="3">
        <v>0.35799999999999998</v>
      </c>
      <c r="U7" s="3">
        <v>5.5E-2</v>
      </c>
    </row>
    <row r="8" spans="1:21" x14ac:dyDescent="0.35">
      <c r="A8" t="s">
        <v>34</v>
      </c>
      <c r="B8" s="3">
        <v>0.13400000000000001</v>
      </c>
      <c r="C8" s="3">
        <v>8.8999999999999996E-2</v>
      </c>
      <c r="D8" s="3">
        <v>8.3000000000000004E-2</v>
      </c>
      <c r="E8" s="3">
        <v>8.5000000000000006E-2</v>
      </c>
      <c r="F8" s="3">
        <v>7.0999999999999994E-2</v>
      </c>
      <c r="G8" s="3">
        <v>8.1000000000000003E-2</v>
      </c>
      <c r="H8" s="3">
        <v>8.1000000000000003E-2</v>
      </c>
      <c r="I8" s="3">
        <v>7.3999999999999996E-2</v>
      </c>
      <c r="J8" s="3">
        <v>4.9000000000000002E-2</v>
      </c>
      <c r="L8" t="s">
        <v>34</v>
      </c>
      <c r="M8" s="3">
        <v>0.26300000000000001</v>
      </c>
      <c r="N8" s="3">
        <v>0.72799999999999998</v>
      </c>
      <c r="O8" s="3">
        <v>0.27600000000000002</v>
      </c>
      <c r="P8" s="3">
        <v>0.40699999999999997</v>
      </c>
      <c r="Q8" s="3">
        <v>0.84799999999999998</v>
      </c>
      <c r="R8" s="3">
        <v>0.47199999999999998</v>
      </c>
      <c r="S8" s="3">
        <v>0.45900000000000002</v>
      </c>
      <c r="T8" s="3">
        <v>0.29099999999999998</v>
      </c>
      <c r="U8" s="3">
        <v>6.2E-2</v>
      </c>
    </row>
    <row r="9" spans="1:21" x14ac:dyDescent="0.35">
      <c r="A9" t="s">
        <v>33</v>
      </c>
      <c r="B9" s="3">
        <v>7.5999999999999998E-2</v>
      </c>
      <c r="C9" s="3">
        <v>0.09</v>
      </c>
      <c r="D9" s="3">
        <v>7.5999999999999998E-2</v>
      </c>
      <c r="E9" s="3">
        <v>0.108</v>
      </c>
      <c r="F9" s="3">
        <v>9.6000000000000002E-2</v>
      </c>
      <c r="G9" s="3">
        <v>9.4E-2</v>
      </c>
      <c r="H9" s="3">
        <v>8.6999999999999994E-2</v>
      </c>
      <c r="I9" s="3">
        <v>8.3000000000000004E-2</v>
      </c>
      <c r="J9" s="3">
        <v>6.4000000000000001E-2</v>
      </c>
      <c r="L9" t="s">
        <v>33</v>
      </c>
      <c r="M9" s="3">
        <v>0.375</v>
      </c>
      <c r="N9" s="3">
        <v>0.20100000000000001</v>
      </c>
      <c r="O9" s="3">
        <v>0.14199999999999999</v>
      </c>
      <c r="P9" s="3">
        <v>0.34499999999999997</v>
      </c>
      <c r="Q9" s="3">
        <v>0.31</v>
      </c>
      <c r="R9" s="3">
        <v>0.18099999999999999</v>
      </c>
      <c r="S9" s="3">
        <v>0.17599999999999999</v>
      </c>
      <c r="T9" s="3">
        <v>0.23</v>
      </c>
      <c r="U9" s="3">
        <v>4.8000000000000001E-2</v>
      </c>
    </row>
    <row r="10" spans="1:21" x14ac:dyDescent="0.35">
      <c r="A10" t="s">
        <v>32</v>
      </c>
      <c r="B10" s="3">
        <v>7.4999999999999997E-2</v>
      </c>
      <c r="C10" s="3">
        <v>8.8999999999999996E-2</v>
      </c>
      <c r="D10" s="3">
        <v>0.13900000000000001</v>
      </c>
      <c r="E10" s="3">
        <v>0.115</v>
      </c>
      <c r="F10" s="3">
        <v>0.1</v>
      </c>
      <c r="G10" s="3">
        <v>9.8000000000000004E-2</v>
      </c>
      <c r="H10" s="3">
        <v>8.4000000000000005E-2</v>
      </c>
      <c r="I10" s="3">
        <v>8.2000000000000003E-2</v>
      </c>
      <c r="J10" s="3">
        <v>6.2E-2</v>
      </c>
      <c r="L10" t="s">
        <v>32</v>
      </c>
      <c r="M10" s="3">
        <v>0.186</v>
      </c>
      <c r="N10" s="3">
        <v>0.35099999999999998</v>
      </c>
      <c r="O10" s="3">
        <v>0.245</v>
      </c>
      <c r="P10" s="3">
        <v>0.27400000000000002</v>
      </c>
      <c r="Q10" s="3">
        <v>0.246</v>
      </c>
      <c r="R10" s="3">
        <v>0.17</v>
      </c>
      <c r="S10" s="3">
        <v>0.19800000000000001</v>
      </c>
      <c r="T10" s="3">
        <v>0.23699999999999999</v>
      </c>
      <c r="U10" s="3">
        <v>4.7E-2</v>
      </c>
    </row>
    <row r="11" spans="1:21" x14ac:dyDescent="0.35">
      <c r="A11" t="s">
        <v>36</v>
      </c>
      <c r="B11" s="3">
        <v>7.1999999999999995E-2</v>
      </c>
      <c r="C11" s="3">
        <v>0.08</v>
      </c>
      <c r="D11" s="3">
        <v>7.3999999999999996E-2</v>
      </c>
      <c r="E11" s="3">
        <v>0.08</v>
      </c>
      <c r="F11" s="3">
        <v>0.114</v>
      </c>
      <c r="G11" s="3">
        <v>0.107</v>
      </c>
      <c r="H11" s="3">
        <v>7.0999999999999994E-2</v>
      </c>
      <c r="I11" s="3">
        <v>6.3E-2</v>
      </c>
      <c r="J11" s="3">
        <v>7.0999999999999994E-2</v>
      </c>
      <c r="L11" t="s">
        <v>36</v>
      </c>
      <c r="M11" s="3">
        <v>0.95</v>
      </c>
      <c r="N11" s="3">
        <v>0.999</v>
      </c>
      <c r="O11" s="3">
        <v>0.23499999999999999</v>
      </c>
      <c r="P11" s="3">
        <v>0.78</v>
      </c>
      <c r="Q11" s="3">
        <v>1.141</v>
      </c>
      <c r="R11" s="3">
        <v>0.85</v>
      </c>
      <c r="S11" s="3">
        <v>0.28699999999999998</v>
      </c>
      <c r="T11" s="3">
        <v>0.5</v>
      </c>
      <c r="U11" s="3">
        <v>5.5E-2</v>
      </c>
    </row>
    <row r="12" spans="1:21" x14ac:dyDescent="0.35">
      <c r="A12" t="s">
        <v>37</v>
      </c>
      <c r="B12" s="3">
        <v>0.121</v>
      </c>
      <c r="C12" s="3">
        <v>9.6000000000000002E-2</v>
      </c>
      <c r="D12" s="3">
        <v>0.09</v>
      </c>
      <c r="E12" s="3">
        <v>9.9000000000000005E-2</v>
      </c>
      <c r="F12" s="3">
        <v>7.4999999999999997E-2</v>
      </c>
      <c r="G12" s="3">
        <v>9.1999999999999998E-2</v>
      </c>
      <c r="H12" s="3">
        <v>6.7000000000000004E-2</v>
      </c>
      <c r="I12" s="3">
        <v>6.4000000000000001E-2</v>
      </c>
      <c r="J12" s="3">
        <v>6.3E-2</v>
      </c>
      <c r="L12" t="s">
        <v>37</v>
      </c>
      <c r="M12" s="3">
        <v>0.22600000000000001</v>
      </c>
      <c r="N12" s="3">
        <v>0.65800000000000003</v>
      </c>
      <c r="O12" s="3">
        <v>0.251</v>
      </c>
      <c r="P12" s="3">
        <v>0.47299999999999998</v>
      </c>
      <c r="Q12" s="3">
        <v>0.58899999999999997</v>
      </c>
      <c r="R12" s="3">
        <v>0.94499999999999995</v>
      </c>
      <c r="S12" s="3">
        <v>0.184</v>
      </c>
      <c r="T12" s="3">
        <v>0.63500000000000001</v>
      </c>
      <c r="U12" s="3">
        <v>5.2999999999999999E-2</v>
      </c>
    </row>
    <row r="13" spans="1:21" x14ac:dyDescent="0.35">
      <c r="A13" t="s">
        <v>38</v>
      </c>
      <c r="B13" s="3">
        <v>0.09</v>
      </c>
      <c r="C13" s="3">
        <v>8.5999999999999993E-2</v>
      </c>
      <c r="D13" s="3">
        <v>7.2999999999999995E-2</v>
      </c>
      <c r="E13" s="3">
        <v>0.107</v>
      </c>
      <c r="F13" s="3">
        <v>9.2999999999999999E-2</v>
      </c>
      <c r="G13" s="3">
        <v>8.7999999999999995E-2</v>
      </c>
      <c r="H13" s="3">
        <v>7.2999999999999995E-2</v>
      </c>
      <c r="I13" s="3">
        <v>7.5999999999999998E-2</v>
      </c>
      <c r="J13" s="3">
        <v>6.0999999999999999E-2</v>
      </c>
      <c r="L13" t="s">
        <v>38</v>
      </c>
      <c r="M13" s="3">
        <v>0.185</v>
      </c>
      <c r="N13" s="3">
        <v>0.27700000000000002</v>
      </c>
      <c r="O13" s="3">
        <v>0.17499999999999999</v>
      </c>
      <c r="P13" s="3">
        <v>0.27800000000000002</v>
      </c>
      <c r="Q13" s="3">
        <v>0.38200000000000001</v>
      </c>
      <c r="R13" s="3">
        <v>0.24</v>
      </c>
      <c r="S13" s="3">
        <v>0.16400000000000001</v>
      </c>
      <c r="T13" s="3">
        <v>0.38700000000000001</v>
      </c>
      <c r="U13" s="3">
        <v>6.0999999999999999E-2</v>
      </c>
    </row>
    <row r="14" spans="1:21" x14ac:dyDescent="0.35">
      <c r="A14" t="s">
        <v>39</v>
      </c>
      <c r="B14" s="3">
        <v>0.1</v>
      </c>
      <c r="C14" s="3">
        <v>8.6999999999999994E-2</v>
      </c>
      <c r="D14" s="3">
        <v>9.6000000000000002E-2</v>
      </c>
      <c r="E14" s="3">
        <v>8.2000000000000003E-2</v>
      </c>
      <c r="F14" s="3">
        <v>9.4E-2</v>
      </c>
      <c r="G14" s="3">
        <v>8.3000000000000004E-2</v>
      </c>
      <c r="H14" s="3">
        <v>7.1999999999999995E-2</v>
      </c>
      <c r="I14" s="3">
        <v>7.0000000000000007E-2</v>
      </c>
      <c r="J14" s="3">
        <v>6.2E-2</v>
      </c>
      <c r="L14" t="s">
        <v>39</v>
      </c>
      <c r="M14" s="3">
        <v>0.16300000000000001</v>
      </c>
      <c r="N14" s="3">
        <v>0.25900000000000001</v>
      </c>
      <c r="O14" s="3">
        <v>0.13200000000000001</v>
      </c>
      <c r="P14" s="3">
        <v>0.2</v>
      </c>
      <c r="Q14" s="3">
        <v>0.187</v>
      </c>
      <c r="R14" s="3">
        <v>0.247</v>
      </c>
      <c r="S14" s="3">
        <v>0.106</v>
      </c>
      <c r="T14" s="3">
        <v>0.25700000000000001</v>
      </c>
      <c r="U14" s="3">
        <v>0.04</v>
      </c>
    </row>
    <row r="16" spans="1:21" x14ac:dyDescent="0.35">
      <c r="A16" s="17" t="s">
        <v>25</v>
      </c>
      <c r="B16" t="s">
        <v>47</v>
      </c>
      <c r="C16" t="s">
        <v>48</v>
      </c>
      <c r="D16" t="s">
        <v>40</v>
      </c>
      <c r="E16" t="s">
        <v>41</v>
      </c>
      <c r="F16" t="s">
        <v>42</v>
      </c>
      <c r="G16" t="s">
        <v>43</v>
      </c>
      <c r="H16" t="s">
        <v>44</v>
      </c>
      <c r="I16" t="s">
        <v>45</v>
      </c>
      <c r="J16" t="s">
        <v>46</v>
      </c>
      <c r="L16" s="17" t="s">
        <v>25</v>
      </c>
      <c r="M16" t="s">
        <v>47</v>
      </c>
      <c r="N16" t="s">
        <v>48</v>
      </c>
      <c r="O16" t="s">
        <v>40</v>
      </c>
      <c r="P16" t="s">
        <v>41</v>
      </c>
      <c r="Q16" t="s">
        <v>42</v>
      </c>
      <c r="R16" t="s">
        <v>43</v>
      </c>
      <c r="S16" t="s">
        <v>44</v>
      </c>
      <c r="T16" t="s">
        <v>45</v>
      </c>
      <c r="U16" t="s">
        <v>46</v>
      </c>
    </row>
    <row r="17" spans="1:21" x14ac:dyDescent="0.35">
      <c r="A17" t="s">
        <v>31</v>
      </c>
      <c r="B17" s="3">
        <v>1678</v>
      </c>
      <c r="C17" s="3">
        <v>3773</v>
      </c>
      <c r="D17" s="3">
        <v>5926</v>
      </c>
      <c r="E17" s="3">
        <v>4212</v>
      </c>
      <c r="F17" s="3">
        <v>1663</v>
      </c>
      <c r="G17" s="3">
        <v>6171</v>
      </c>
      <c r="H17" s="3">
        <v>4075</v>
      </c>
      <c r="I17" s="3">
        <v>2411</v>
      </c>
      <c r="J17" s="3">
        <v>1414</v>
      </c>
      <c r="L17" t="s">
        <v>31</v>
      </c>
      <c r="M17" s="3">
        <v>0.26700000000000002</v>
      </c>
      <c r="N17" s="3">
        <v>0.46899999999999997</v>
      </c>
      <c r="O17" s="3">
        <v>0.21199999999999999</v>
      </c>
      <c r="P17" s="3">
        <v>0.39800000000000002</v>
      </c>
      <c r="Q17" s="3">
        <v>0.38800000000000001</v>
      </c>
      <c r="R17" s="3">
        <v>0.16500000000000001</v>
      </c>
      <c r="S17" s="3">
        <v>0.27900000000000003</v>
      </c>
      <c r="T17" s="3">
        <v>0.32800000000000001</v>
      </c>
      <c r="U17" s="3">
        <v>4.2999999999999997E-2</v>
      </c>
    </row>
    <row r="18" spans="1:21" x14ac:dyDescent="0.35">
      <c r="A18" t="s">
        <v>34</v>
      </c>
      <c r="B18" s="3">
        <v>1756</v>
      </c>
      <c r="C18" s="3">
        <v>3794</v>
      </c>
      <c r="D18" s="3">
        <v>4189</v>
      </c>
      <c r="E18" s="3">
        <v>4014</v>
      </c>
      <c r="F18" s="3">
        <v>1582</v>
      </c>
      <c r="G18" s="3">
        <v>3925</v>
      </c>
      <c r="H18" s="3">
        <v>3264</v>
      </c>
      <c r="I18" s="3">
        <v>3173</v>
      </c>
      <c r="J18" s="3">
        <v>1427</v>
      </c>
      <c r="L18" t="s">
        <v>34</v>
      </c>
      <c r="M18" s="3">
        <v>0.316</v>
      </c>
      <c r="N18" s="3">
        <v>0.16</v>
      </c>
      <c r="O18" s="3">
        <v>0.13500000000000001</v>
      </c>
      <c r="P18" s="3">
        <v>0.19900000000000001</v>
      </c>
      <c r="Q18" s="3">
        <v>0.17199999999999999</v>
      </c>
      <c r="R18" s="3">
        <v>0.24</v>
      </c>
      <c r="S18" s="3">
        <v>0.158</v>
      </c>
      <c r="T18" s="3">
        <v>0.17199999999999999</v>
      </c>
      <c r="U18" s="3">
        <v>5.0999999999999997E-2</v>
      </c>
    </row>
    <row r="19" spans="1:21" x14ac:dyDescent="0.35">
      <c r="A19" t="s">
        <v>33</v>
      </c>
      <c r="B19" s="3">
        <v>1714</v>
      </c>
      <c r="C19" s="3">
        <v>4936</v>
      </c>
      <c r="D19" s="3">
        <v>4175</v>
      </c>
      <c r="E19" s="3">
        <v>3909</v>
      </c>
      <c r="F19" s="3">
        <v>1544</v>
      </c>
      <c r="G19" s="3">
        <v>3993</v>
      </c>
      <c r="H19" s="3">
        <v>3486</v>
      </c>
      <c r="I19" s="3">
        <v>2288</v>
      </c>
      <c r="J19" s="3">
        <v>1472</v>
      </c>
      <c r="L19" t="s">
        <v>33</v>
      </c>
      <c r="M19" s="3">
        <v>0.29499999999999998</v>
      </c>
      <c r="N19" s="3">
        <v>0.14899999999999999</v>
      </c>
      <c r="O19" s="3">
        <v>0.11799999999999999</v>
      </c>
      <c r="P19" s="3">
        <v>0.17199999999999999</v>
      </c>
      <c r="Q19" s="3">
        <v>0.17100000000000001</v>
      </c>
      <c r="R19" s="3">
        <v>0.23100000000000001</v>
      </c>
      <c r="S19" s="3">
        <v>0.161</v>
      </c>
      <c r="T19" s="3">
        <v>0.16300000000000001</v>
      </c>
      <c r="U19" s="3">
        <v>0.06</v>
      </c>
    </row>
    <row r="20" spans="1:21" x14ac:dyDescent="0.35">
      <c r="A20" t="s">
        <v>32</v>
      </c>
      <c r="B20" s="3">
        <v>1730</v>
      </c>
      <c r="C20" s="3">
        <v>3990</v>
      </c>
      <c r="D20" s="3">
        <v>4097</v>
      </c>
      <c r="E20" s="3">
        <v>3789</v>
      </c>
      <c r="F20" s="3">
        <v>1502</v>
      </c>
      <c r="G20" s="3">
        <v>3842</v>
      </c>
      <c r="H20" s="3">
        <v>3513</v>
      </c>
      <c r="I20" s="3">
        <v>2211</v>
      </c>
      <c r="J20" s="3">
        <v>1429</v>
      </c>
      <c r="L20" t="s">
        <v>32</v>
      </c>
      <c r="M20" s="3">
        <v>0.23</v>
      </c>
      <c r="N20" s="3">
        <v>0.159</v>
      </c>
      <c r="O20" s="3">
        <v>0.12</v>
      </c>
      <c r="P20" s="3">
        <v>0.188</v>
      </c>
      <c r="Q20" s="3">
        <v>0.17899999999999999</v>
      </c>
      <c r="R20" s="3">
        <v>0.19700000000000001</v>
      </c>
      <c r="S20" s="3">
        <v>0.14299999999999999</v>
      </c>
      <c r="T20" s="3">
        <v>0.16800000000000001</v>
      </c>
      <c r="U20" s="3">
        <v>6.5000000000000002E-2</v>
      </c>
    </row>
    <row r="21" spans="1:21" x14ac:dyDescent="0.35">
      <c r="A21" t="s">
        <v>36</v>
      </c>
      <c r="B21" s="3">
        <v>1592</v>
      </c>
      <c r="C21" s="3">
        <v>3453</v>
      </c>
      <c r="D21" s="3">
        <v>5013</v>
      </c>
      <c r="E21" s="3">
        <v>4728</v>
      </c>
      <c r="F21" s="3">
        <v>1591</v>
      </c>
      <c r="G21" s="3">
        <v>5906</v>
      </c>
      <c r="H21" s="3">
        <v>3639</v>
      </c>
      <c r="I21" s="3">
        <v>2679</v>
      </c>
      <c r="J21" s="3">
        <v>1447</v>
      </c>
      <c r="L21" t="s">
        <v>36</v>
      </c>
      <c r="M21" s="3">
        <v>0.34499999999999997</v>
      </c>
      <c r="N21" s="3">
        <v>0.49099999999999999</v>
      </c>
      <c r="O21" s="3">
        <v>0.255</v>
      </c>
      <c r="P21" s="3">
        <v>0.30199999999999999</v>
      </c>
      <c r="Q21" s="3">
        <v>0.314</v>
      </c>
      <c r="R21" s="3">
        <v>0.24299999999999999</v>
      </c>
      <c r="S21" s="3">
        <v>0.245</v>
      </c>
      <c r="T21" s="3">
        <v>0.34799999999999998</v>
      </c>
      <c r="U21" s="3">
        <v>6.6000000000000003E-2</v>
      </c>
    </row>
    <row r="22" spans="1:21" x14ac:dyDescent="0.35">
      <c r="A22" t="s">
        <v>37</v>
      </c>
      <c r="B22" s="3">
        <v>1623</v>
      </c>
      <c r="C22" s="3">
        <v>4245</v>
      </c>
      <c r="D22" s="3">
        <v>6069</v>
      </c>
      <c r="E22" s="3">
        <v>448</v>
      </c>
      <c r="F22" s="3">
        <v>1615</v>
      </c>
      <c r="G22" s="3">
        <v>6932</v>
      </c>
      <c r="H22" s="3">
        <v>3235</v>
      </c>
      <c r="I22" s="3">
        <v>2563</v>
      </c>
      <c r="J22" s="3">
        <v>1436</v>
      </c>
      <c r="L22" t="s">
        <v>37</v>
      </c>
      <c r="M22" s="3">
        <v>0.223</v>
      </c>
      <c r="N22" s="3">
        <v>0.17499999999999999</v>
      </c>
      <c r="O22" s="3">
        <v>0.159</v>
      </c>
      <c r="P22" s="3">
        <v>0.23100000000000001</v>
      </c>
      <c r="Q22" s="3">
        <v>0.215</v>
      </c>
      <c r="R22" s="3">
        <v>0.185</v>
      </c>
      <c r="S22" s="3">
        <v>0.17899999999999999</v>
      </c>
      <c r="T22" s="3">
        <v>0.20899999999999999</v>
      </c>
      <c r="U22" s="3">
        <v>5.8000000000000003E-2</v>
      </c>
    </row>
    <row r="23" spans="1:21" x14ac:dyDescent="0.35">
      <c r="A23" t="s">
        <v>38</v>
      </c>
      <c r="B23" s="3">
        <v>1716</v>
      </c>
      <c r="C23" s="3">
        <v>3394</v>
      </c>
      <c r="D23" s="3">
        <v>5457</v>
      </c>
      <c r="E23" s="3">
        <v>4926</v>
      </c>
      <c r="F23" s="3">
        <v>1571</v>
      </c>
      <c r="G23" s="3">
        <v>5676</v>
      </c>
      <c r="H23" s="3">
        <v>3546</v>
      </c>
      <c r="I23" s="3">
        <v>2549</v>
      </c>
      <c r="J23" s="3">
        <v>1448</v>
      </c>
      <c r="L23" t="s">
        <v>38</v>
      </c>
      <c r="M23" s="3">
        <v>0.19800000000000001</v>
      </c>
      <c r="N23" s="3">
        <v>0.13700000000000001</v>
      </c>
      <c r="O23" s="3">
        <v>0.13900000000000001</v>
      </c>
      <c r="P23" s="3">
        <v>0.19900000000000001</v>
      </c>
      <c r="Q23" s="3">
        <v>0.20100000000000001</v>
      </c>
      <c r="R23" s="3">
        <v>0.156</v>
      </c>
      <c r="S23" s="3">
        <v>0.15</v>
      </c>
      <c r="T23" s="3">
        <v>0.18099999999999999</v>
      </c>
      <c r="U23" s="3">
        <v>0.06</v>
      </c>
    </row>
    <row r="24" spans="1:21" x14ac:dyDescent="0.35">
      <c r="A24" t="s">
        <v>39</v>
      </c>
      <c r="B24" s="3">
        <v>1713</v>
      </c>
      <c r="C24" s="3">
        <v>4887</v>
      </c>
      <c r="D24" s="3">
        <v>7474</v>
      </c>
      <c r="E24" s="3">
        <v>4271</v>
      </c>
      <c r="F24" s="3">
        <v>1559</v>
      </c>
      <c r="G24" s="3">
        <v>6099</v>
      </c>
      <c r="H24" s="3">
        <v>3477</v>
      </c>
      <c r="I24" s="3">
        <v>2484</v>
      </c>
      <c r="J24" s="3">
        <v>1441</v>
      </c>
      <c r="L24" t="s">
        <v>39</v>
      </c>
      <c r="M24" s="3">
        <v>0.214</v>
      </c>
      <c r="N24" s="3">
        <v>0.127</v>
      </c>
      <c r="O24" s="3">
        <v>0.13600000000000001</v>
      </c>
      <c r="P24" s="3">
        <v>0.182</v>
      </c>
      <c r="Q24" s="3">
        <v>0.20399999999999999</v>
      </c>
      <c r="R24" s="3">
        <v>0.14599999999999999</v>
      </c>
      <c r="S24" s="3">
        <v>0.14499999999999999</v>
      </c>
      <c r="T24" s="3">
        <v>0.191</v>
      </c>
      <c r="U24" s="3">
        <v>6.3E-2</v>
      </c>
    </row>
    <row r="27" spans="1:21" x14ac:dyDescent="0.35">
      <c r="B27" t="s">
        <v>129</v>
      </c>
    </row>
    <row r="28" spans="1:21" x14ac:dyDescent="0.35">
      <c r="B28" t="s">
        <v>52</v>
      </c>
      <c r="C28" t="s">
        <v>62</v>
      </c>
      <c r="D28" t="s">
        <v>69</v>
      </c>
      <c r="E28" t="s">
        <v>70</v>
      </c>
      <c r="F28" t="s">
        <v>71</v>
      </c>
      <c r="G28" t="s">
        <v>72</v>
      </c>
      <c r="H28" t="s">
        <v>73</v>
      </c>
      <c r="I28" t="s">
        <v>74</v>
      </c>
      <c r="J28" t="s">
        <v>75</v>
      </c>
    </row>
    <row r="29" spans="1:21" x14ac:dyDescent="0.35">
      <c r="B29" t="s">
        <v>53</v>
      </c>
      <c r="C29" t="s">
        <v>63</v>
      </c>
      <c r="D29" t="s">
        <v>76</v>
      </c>
      <c r="E29" t="s">
        <v>77</v>
      </c>
      <c r="F29" t="s">
        <v>78</v>
      </c>
      <c r="G29" t="s">
        <v>79</v>
      </c>
      <c r="H29" t="s">
        <v>80</v>
      </c>
      <c r="I29" t="s">
        <v>81</v>
      </c>
      <c r="J29" t="s">
        <v>82</v>
      </c>
    </row>
    <row r="30" spans="1:21" x14ac:dyDescent="0.35">
      <c r="B30" t="s">
        <v>56</v>
      </c>
      <c r="C30" t="s">
        <v>55</v>
      </c>
      <c r="D30" t="s">
        <v>54</v>
      </c>
      <c r="E30" t="s">
        <v>83</v>
      </c>
      <c r="F30" t="s">
        <v>84</v>
      </c>
      <c r="G30" t="s">
        <v>85</v>
      </c>
      <c r="H30" t="s">
        <v>86</v>
      </c>
      <c r="I30" t="s">
        <v>87</v>
      </c>
      <c r="J30" t="s">
        <v>88</v>
      </c>
    </row>
    <row r="31" spans="1:21" x14ac:dyDescent="0.35">
      <c r="B31" t="s">
        <v>57</v>
      </c>
      <c r="C31" t="s">
        <v>64</v>
      </c>
      <c r="D31" t="s">
        <v>89</v>
      </c>
      <c r="E31" t="s">
        <v>90</v>
      </c>
      <c r="F31" t="s">
        <v>91</v>
      </c>
      <c r="G31" t="s">
        <v>92</v>
      </c>
      <c r="H31" t="s">
        <v>93</v>
      </c>
      <c r="I31" t="s">
        <v>94</v>
      </c>
      <c r="J31" t="s">
        <v>95</v>
      </c>
    </row>
    <row r="32" spans="1:21" x14ac:dyDescent="0.35">
      <c r="B32" t="s">
        <v>58</v>
      </c>
      <c r="C32" t="s">
        <v>65</v>
      </c>
      <c r="D32" t="s">
        <v>96</v>
      </c>
      <c r="E32" t="s">
        <v>97</v>
      </c>
      <c r="F32" t="s">
        <v>98</v>
      </c>
      <c r="G32" t="s">
        <v>99</v>
      </c>
      <c r="H32" t="s">
        <v>100</v>
      </c>
      <c r="I32" t="s">
        <v>101</v>
      </c>
      <c r="J32" t="s">
        <v>102</v>
      </c>
    </row>
    <row r="33" spans="1:10" x14ac:dyDescent="0.35">
      <c r="B33" t="s">
        <v>59</v>
      </c>
      <c r="C33" t="s">
        <v>66</v>
      </c>
      <c r="D33" t="s">
        <v>103</v>
      </c>
      <c r="E33" t="s">
        <v>104</v>
      </c>
      <c r="F33" t="s">
        <v>105</v>
      </c>
      <c r="G33" t="s">
        <v>106</v>
      </c>
      <c r="H33" t="s">
        <v>107</v>
      </c>
      <c r="I33" t="s">
        <v>108</v>
      </c>
      <c r="J33" t="s">
        <v>109</v>
      </c>
    </row>
    <row r="34" spans="1:10" x14ac:dyDescent="0.35">
      <c r="B34" t="s">
        <v>60</v>
      </c>
      <c r="C34" t="s">
        <v>67</v>
      </c>
      <c r="D34" t="s">
        <v>110</v>
      </c>
      <c r="E34" t="s">
        <v>111</v>
      </c>
      <c r="F34" t="s">
        <v>112</v>
      </c>
      <c r="G34" t="s">
        <v>113</v>
      </c>
      <c r="H34" t="s">
        <v>114</v>
      </c>
      <c r="I34" t="s">
        <v>115</v>
      </c>
      <c r="J34" t="s">
        <v>116</v>
      </c>
    </row>
    <row r="35" spans="1:10" x14ac:dyDescent="0.35">
      <c r="B35" t="s">
        <v>61</v>
      </c>
      <c r="C35" t="s">
        <v>68</v>
      </c>
      <c r="D35" t="s">
        <v>117</v>
      </c>
      <c r="E35" t="s">
        <v>118</v>
      </c>
      <c r="F35" t="s">
        <v>119</v>
      </c>
      <c r="G35" t="s">
        <v>120</v>
      </c>
      <c r="H35" t="s">
        <v>121</v>
      </c>
      <c r="I35" t="s">
        <v>122</v>
      </c>
      <c r="J35" t="s">
        <v>123</v>
      </c>
    </row>
    <row r="38" spans="1:10" x14ac:dyDescent="0.35">
      <c r="A38" t="s">
        <v>24</v>
      </c>
      <c r="B38" t="s">
        <v>47</v>
      </c>
      <c r="C38" t="s">
        <v>48</v>
      </c>
      <c r="D38" t="s">
        <v>40</v>
      </c>
      <c r="E38" t="s">
        <v>41</v>
      </c>
      <c r="F38" t="s">
        <v>42</v>
      </c>
      <c r="G38" t="s">
        <v>43</v>
      </c>
      <c r="H38" t="s">
        <v>44</v>
      </c>
      <c r="I38" t="s">
        <v>45</v>
      </c>
      <c r="J38" t="s">
        <v>46</v>
      </c>
    </row>
    <row r="39" spans="1:10" x14ac:dyDescent="0.35">
      <c r="A39" t="str">
        <f t="shared" ref="A39:J39" si="0">A7</f>
        <v>Colony 1, Replicate 1</v>
      </c>
      <c r="B39">
        <f t="shared" si="0"/>
        <v>9.6000000000000002E-2</v>
      </c>
      <c r="C39">
        <f t="shared" si="0"/>
        <v>0.09</v>
      </c>
      <c r="D39">
        <f t="shared" si="0"/>
        <v>7.3999999999999996E-2</v>
      </c>
      <c r="E39">
        <f t="shared" si="0"/>
        <v>0.10199999999999999</v>
      </c>
      <c r="F39">
        <f t="shared" si="0"/>
        <v>0.113</v>
      </c>
      <c r="G39">
        <f t="shared" si="0"/>
        <v>9.1999999999999998E-2</v>
      </c>
      <c r="H39">
        <f t="shared" si="0"/>
        <v>8.8999999999999996E-2</v>
      </c>
      <c r="I39">
        <f t="shared" si="0"/>
        <v>8.8999999999999996E-2</v>
      </c>
      <c r="J39">
        <f t="shared" si="0"/>
        <v>6.8000000000000005E-2</v>
      </c>
    </row>
    <row r="40" spans="1:10" x14ac:dyDescent="0.35">
      <c r="A40" t="str">
        <f t="shared" ref="A40:J40" si="1">A8</f>
        <v>Colony 1, Replicate 2</v>
      </c>
      <c r="B40">
        <f t="shared" si="1"/>
        <v>0.13400000000000001</v>
      </c>
      <c r="C40">
        <f t="shared" si="1"/>
        <v>8.8999999999999996E-2</v>
      </c>
      <c r="D40">
        <f t="shared" si="1"/>
        <v>8.3000000000000004E-2</v>
      </c>
      <c r="E40">
        <f t="shared" si="1"/>
        <v>8.5000000000000006E-2</v>
      </c>
      <c r="F40">
        <f t="shared" si="1"/>
        <v>7.0999999999999994E-2</v>
      </c>
      <c r="G40">
        <f t="shared" si="1"/>
        <v>8.1000000000000003E-2</v>
      </c>
      <c r="H40">
        <f t="shared" si="1"/>
        <v>8.1000000000000003E-2</v>
      </c>
      <c r="I40">
        <f t="shared" si="1"/>
        <v>7.3999999999999996E-2</v>
      </c>
      <c r="J40">
        <f t="shared" si="1"/>
        <v>4.9000000000000002E-2</v>
      </c>
    </row>
    <row r="41" spans="1:10" x14ac:dyDescent="0.35">
      <c r="A41" t="str">
        <f t="shared" ref="A41:J41" si="2">A9</f>
        <v>Colony 1, Replicate 3</v>
      </c>
      <c r="B41">
        <f t="shared" si="2"/>
        <v>7.5999999999999998E-2</v>
      </c>
      <c r="C41">
        <f t="shared" si="2"/>
        <v>0.09</v>
      </c>
      <c r="D41">
        <f t="shared" si="2"/>
        <v>7.5999999999999998E-2</v>
      </c>
      <c r="E41">
        <f t="shared" si="2"/>
        <v>0.108</v>
      </c>
      <c r="F41">
        <f t="shared" si="2"/>
        <v>9.6000000000000002E-2</v>
      </c>
      <c r="G41">
        <f t="shared" si="2"/>
        <v>9.4E-2</v>
      </c>
      <c r="H41">
        <f t="shared" si="2"/>
        <v>8.6999999999999994E-2</v>
      </c>
      <c r="I41">
        <f t="shared" si="2"/>
        <v>8.3000000000000004E-2</v>
      </c>
      <c r="J41">
        <f t="shared" si="2"/>
        <v>6.4000000000000001E-2</v>
      </c>
    </row>
    <row r="42" spans="1:10" x14ac:dyDescent="0.35">
      <c r="A42" t="str">
        <f t="shared" ref="A42:J42" si="3">A10</f>
        <v>Colony 1, Replicate 4</v>
      </c>
      <c r="B42">
        <f t="shared" si="3"/>
        <v>7.4999999999999997E-2</v>
      </c>
      <c r="C42">
        <f t="shared" si="3"/>
        <v>8.8999999999999996E-2</v>
      </c>
      <c r="D42">
        <f t="shared" si="3"/>
        <v>0.13900000000000001</v>
      </c>
      <c r="E42">
        <f t="shared" si="3"/>
        <v>0.115</v>
      </c>
      <c r="F42">
        <f t="shared" si="3"/>
        <v>0.1</v>
      </c>
      <c r="G42">
        <f t="shared" si="3"/>
        <v>9.8000000000000004E-2</v>
      </c>
      <c r="H42">
        <f t="shared" si="3"/>
        <v>8.4000000000000005E-2</v>
      </c>
      <c r="I42">
        <f t="shared" si="3"/>
        <v>8.2000000000000003E-2</v>
      </c>
      <c r="J42">
        <f t="shared" si="3"/>
        <v>6.2E-2</v>
      </c>
    </row>
    <row r="43" spans="1:10" x14ac:dyDescent="0.35">
      <c r="A43" t="str">
        <f t="shared" ref="A43:J43" si="4">A11</f>
        <v>Colony 2, Replicate 1</v>
      </c>
      <c r="B43">
        <f t="shared" si="4"/>
        <v>7.1999999999999995E-2</v>
      </c>
      <c r="C43">
        <f t="shared" si="4"/>
        <v>0.08</v>
      </c>
      <c r="D43">
        <f t="shared" si="4"/>
        <v>7.3999999999999996E-2</v>
      </c>
      <c r="E43">
        <f t="shared" si="4"/>
        <v>0.08</v>
      </c>
      <c r="F43">
        <f t="shared" si="4"/>
        <v>0.114</v>
      </c>
      <c r="G43">
        <f t="shared" si="4"/>
        <v>0.107</v>
      </c>
      <c r="H43">
        <f t="shared" si="4"/>
        <v>7.0999999999999994E-2</v>
      </c>
      <c r="I43">
        <f t="shared" si="4"/>
        <v>6.3E-2</v>
      </c>
      <c r="J43">
        <f t="shared" si="4"/>
        <v>7.0999999999999994E-2</v>
      </c>
    </row>
    <row r="44" spans="1:10" x14ac:dyDescent="0.35">
      <c r="A44" t="str">
        <f t="shared" ref="A44:J44" si="5">A12</f>
        <v>Colony 2, Replicate 2</v>
      </c>
      <c r="B44">
        <f t="shared" si="5"/>
        <v>0.121</v>
      </c>
      <c r="C44">
        <f t="shared" si="5"/>
        <v>9.6000000000000002E-2</v>
      </c>
      <c r="D44">
        <f t="shared" si="5"/>
        <v>0.09</v>
      </c>
      <c r="E44">
        <f t="shared" si="5"/>
        <v>9.9000000000000005E-2</v>
      </c>
      <c r="F44">
        <f t="shared" si="5"/>
        <v>7.4999999999999997E-2</v>
      </c>
      <c r="G44">
        <f t="shared" si="5"/>
        <v>9.1999999999999998E-2</v>
      </c>
      <c r="H44">
        <f t="shared" si="5"/>
        <v>6.7000000000000004E-2</v>
      </c>
      <c r="I44">
        <f t="shared" si="5"/>
        <v>6.4000000000000001E-2</v>
      </c>
      <c r="J44">
        <f t="shared" si="5"/>
        <v>6.3E-2</v>
      </c>
    </row>
    <row r="45" spans="1:10" x14ac:dyDescent="0.35">
      <c r="A45" t="str">
        <f t="shared" ref="A45:J45" si="6">A13</f>
        <v>Colony 2, Replicate 3</v>
      </c>
      <c r="B45">
        <f t="shared" si="6"/>
        <v>0.09</v>
      </c>
      <c r="C45">
        <f t="shared" si="6"/>
        <v>8.5999999999999993E-2</v>
      </c>
      <c r="D45">
        <f t="shared" si="6"/>
        <v>7.2999999999999995E-2</v>
      </c>
      <c r="E45">
        <f t="shared" si="6"/>
        <v>0.107</v>
      </c>
      <c r="F45">
        <f t="shared" si="6"/>
        <v>9.2999999999999999E-2</v>
      </c>
      <c r="G45">
        <f t="shared" si="6"/>
        <v>8.7999999999999995E-2</v>
      </c>
      <c r="H45">
        <f t="shared" si="6"/>
        <v>7.2999999999999995E-2</v>
      </c>
      <c r="I45">
        <f t="shared" si="6"/>
        <v>7.5999999999999998E-2</v>
      </c>
      <c r="J45">
        <f t="shared" si="6"/>
        <v>6.0999999999999999E-2</v>
      </c>
    </row>
    <row r="46" spans="1:10" x14ac:dyDescent="0.35">
      <c r="A46" t="str">
        <f t="shared" ref="A46:J46" si="7">A14</f>
        <v>Colony 2, Replicate 4</v>
      </c>
      <c r="B46">
        <f t="shared" si="7"/>
        <v>0.1</v>
      </c>
      <c r="C46">
        <f t="shared" si="7"/>
        <v>8.6999999999999994E-2</v>
      </c>
      <c r="D46">
        <f t="shared" si="7"/>
        <v>9.6000000000000002E-2</v>
      </c>
      <c r="E46">
        <f t="shared" si="7"/>
        <v>8.2000000000000003E-2</v>
      </c>
      <c r="F46">
        <f t="shared" si="7"/>
        <v>9.4E-2</v>
      </c>
      <c r="G46">
        <f t="shared" si="7"/>
        <v>8.3000000000000004E-2</v>
      </c>
      <c r="H46">
        <f t="shared" si="7"/>
        <v>7.1999999999999995E-2</v>
      </c>
      <c r="I46">
        <f t="shared" si="7"/>
        <v>7.0000000000000007E-2</v>
      </c>
      <c r="J46">
        <f t="shared" si="7"/>
        <v>6.2E-2</v>
      </c>
    </row>
    <row r="47" spans="1:10" x14ac:dyDescent="0.35">
      <c r="A47">
        <f t="shared" ref="A47:J47" si="8">A15</f>
        <v>0</v>
      </c>
      <c r="B47">
        <f t="shared" si="8"/>
        <v>0</v>
      </c>
      <c r="C47">
        <f t="shared" si="8"/>
        <v>0</v>
      </c>
      <c r="D47">
        <f t="shared" si="8"/>
        <v>0</v>
      </c>
      <c r="E47">
        <f t="shared" si="8"/>
        <v>0</v>
      </c>
      <c r="F47">
        <f t="shared" si="8"/>
        <v>0</v>
      </c>
      <c r="G47">
        <f t="shared" si="8"/>
        <v>0</v>
      </c>
      <c r="H47">
        <f t="shared" si="8"/>
        <v>0</v>
      </c>
      <c r="I47">
        <f t="shared" si="8"/>
        <v>0</v>
      </c>
      <c r="J47">
        <f t="shared" si="8"/>
        <v>0</v>
      </c>
    </row>
    <row r="49" spans="1:10" x14ac:dyDescent="0.35">
      <c r="A49" t="s">
        <v>25</v>
      </c>
      <c r="B49" t="s">
        <v>47</v>
      </c>
      <c r="C49" t="s">
        <v>48</v>
      </c>
      <c r="D49" t="s">
        <v>40</v>
      </c>
      <c r="E49" t="s">
        <v>41</v>
      </c>
      <c r="F49" t="s">
        <v>42</v>
      </c>
      <c r="G49" t="s">
        <v>43</v>
      </c>
      <c r="H49" t="s">
        <v>44</v>
      </c>
      <c r="I49" t="s">
        <v>45</v>
      </c>
      <c r="J49" t="str">
        <f t="shared" ref="J49" si="9">J16</f>
        <v>LB + Chlor (blank)</v>
      </c>
    </row>
    <row r="50" spans="1:10" x14ac:dyDescent="0.35">
      <c r="A50" t="str">
        <f t="shared" ref="A50:J50" si="10">A17</f>
        <v>Colony 1, Replicate 1</v>
      </c>
      <c r="B50">
        <f t="shared" si="10"/>
        <v>1678</v>
      </c>
      <c r="C50">
        <f t="shared" si="10"/>
        <v>3773</v>
      </c>
      <c r="D50">
        <f t="shared" si="10"/>
        <v>5926</v>
      </c>
      <c r="E50">
        <f t="shared" si="10"/>
        <v>4212</v>
      </c>
      <c r="F50">
        <f t="shared" si="10"/>
        <v>1663</v>
      </c>
      <c r="G50">
        <f t="shared" si="10"/>
        <v>6171</v>
      </c>
      <c r="H50">
        <f t="shared" si="10"/>
        <v>4075</v>
      </c>
      <c r="I50">
        <f t="shared" si="10"/>
        <v>2411</v>
      </c>
      <c r="J50">
        <f t="shared" si="10"/>
        <v>1414</v>
      </c>
    </row>
    <row r="51" spans="1:10" x14ac:dyDescent="0.35">
      <c r="A51" t="str">
        <f t="shared" ref="A51:J51" si="11">A18</f>
        <v>Colony 1, Replicate 2</v>
      </c>
      <c r="B51">
        <f t="shared" si="11"/>
        <v>1756</v>
      </c>
      <c r="C51">
        <f t="shared" si="11"/>
        <v>3794</v>
      </c>
      <c r="D51">
        <f t="shared" si="11"/>
        <v>4189</v>
      </c>
      <c r="E51">
        <f t="shared" si="11"/>
        <v>4014</v>
      </c>
      <c r="F51">
        <f t="shared" si="11"/>
        <v>1582</v>
      </c>
      <c r="G51">
        <f t="shared" si="11"/>
        <v>3925</v>
      </c>
      <c r="H51">
        <f t="shared" si="11"/>
        <v>3264</v>
      </c>
      <c r="I51">
        <f t="shared" si="11"/>
        <v>3173</v>
      </c>
      <c r="J51">
        <f t="shared" si="11"/>
        <v>1427</v>
      </c>
    </row>
    <row r="52" spans="1:10" x14ac:dyDescent="0.35">
      <c r="A52" t="str">
        <f t="shared" ref="A52:J52" si="12">A19</f>
        <v>Colony 1, Replicate 3</v>
      </c>
      <c r="B52">
        <f t="shared" si="12"/>
        <v>1714</v>
      </c>
      <c r="C52">
        <f t="shared" si="12"/>
        <v>4936</v>
      </c>
      <c r="D52">
        <f t="shared" si="12"/>
        <v>4175</v>
      </c>
      <c r="E52">
        <f t="shared" si="12"/>
        <v>3909</v>
      </c>
      <c r="F52">
        <f t="shared" si="12"/>
        <v>1544</v>
      </c>
      <c r="G52">
        <f t="shared" si="12"/>
        <v>3993</v>
      </c>
      <c r="H52">
        <f t="shared" si="12"/>
        <v>3486</v>
      </c>
      <c r="I52">
        <f t="shared" si="12"/>
        <v>2288</v>
      </c>
      <c r="J52">
        <f t="shared" si="12"/>
        <v>1472</v>
      </c>
    </row>
    <row r="53" spans="1:10" x14ac:dyDescent="0.35">
      <c r="A53" t="str">
        <f t="shared" ref="A53:J53" si="13">A20</f>
        <v>Colony 1, Replicate 4</v>
      </c>
      <c r="B53">
        <f t="shared" si="13"/>
        <v>1730</v>
      </c>
      <c r="C53">
        <f t="shared" si="13"/>
        <v>3990</v>
      </c>
      <c r="D53">
        <f t="shared" si="13"/>
        <v>4097</v>
      </c>
      <c r="E53">
        <f t="shared" si="13"/>
        <v>3789</v>
      </c>
      <c r="F53">
        <f t="shared" si="13"/>
        <v>1502</v>
      </c>
      <c r="G53">
        <f t="shared" si="13"/>
        <v>3842</v>
      </c>
      <c r="H53">
        <f t="shared" si="13"/>
        <v>3513</v>
      </c>
      <c r="I53">
        <f t="shared" si="13"/>
        <v>2211</v>
      </c>
      <c r="J53">
        <f t="shared" si="13"/>
        <v>1429</v>
      </c>
    </row>
    <row r="54" spans="1:10" x14ac:dyDescent="0.35">
      <c r="A54" t="str">
        <f t="shared" ref="A54:J54" si="14">A21</f>
        <v>Colony 2, Replicate 1</v>
      </c>
      <c r="B54">
        <f t="shared" si="14"/>
        <v>1592</v>
      </c>
      <c r="C54">
        <f t="shared" si="14"/>
        <v>3453</v>
      </c>
      <c r="D54">
        <f t="shared" si="14"/>
        <v>5013</v>
      </c>
      <c r="E54">
        <f t="shared" si="14"/>
        <v>4728</v>
      </c>
      <c r="F54">
        <f t="shared" si="14"/>
        <v>1591</v>
      </c>
      <c r="G54">
        <f t="shared" si="14"/>
        <v>5906</v>
      </c>
      <c r="H54">
        <f t="shared" si="14"/>
        <v>3639</v>
      </c>
      <c r="I54">
        <f t="shared" si="14"/>
        <v>2679</v>
      </c>
      <c r="J54">
        <f t="shared" si="14"/>
        <v>1447</v>
      </c>
    </row>
    <row r="55" spans="1:10" x14ac:dyDescent="0.35">
      <c r="A55" t="str">
        <f t="shared" ref="A55:J55" si="15">A22</f>
        <v>Colony 2, Replicate 2</v>
      </c>
      <c r="B55">
        <f t="shared" si="15"/>
        <v>1623</v>
      </c>
      <c r="C55">
        <f t="shared" si="15"/>
        <v>4245</v>
      </c>
      <c r="D55">
        <f t="shared" si="15"/>
        <v>6069</v>
      </c>
      <c r="E55">
        <f t="shared" si="15"/>
        <v>448</v>
      </c>
      <c r="F55">
        <f t="shared" si="15"/>
        <v>1615</v>
      </c>
      <c r="G55">
        <f t="shared" si="15"/>
        <v>6932</v>
      </c>
      <c r="H55">
        <f t="shared" si="15"/>
        <v>3235</v>
      </c>
      <c r="I55">
        <f t="shared" si="15"/>
        <v>2563</v>
      </c>
      <c r="J55">
        <f t="shared" si="15"/>
        <v>1436</v>
      </c>
    </row>
    <row r="56" spans="1:10" x14ac:dyDescent="0.35">
      <c r="A56" t="str">
        <f t="shared" ref="A56:J56" si="16">A23</f>
        <v>Colony 2, Replicate 3</v>
      </c>
      <c r="B56">
        <f t="shared" si="16"/>
        <v>1716</v>
      </c>
      <c r="C56">
        <f t="shared" si="16"/>
        <v>3394</v>
      </c>
      <c r="D56">
        <f t="shared" si="16"/>
        <v>5457</v>
      </c>
      <c r="E56">
        <f t="shared" si="16"/>
        <v>4926</v>
      </c>
      <c r="F56">
        <f t="shared" si="16"/>
        <v>1571</v>
      </c>
      <c r="G56">
        <f t="shared" si="16"/>
        <v>5676</v>
      </c>
      <c r="H56">
        <f t="shared" si="16"/>
        <v>3546</v>
      </c>
      <c r="I56">
        <f t="shared" si="16"/>
        <v>2549</v>
      </c>
      <c r="J56">
        <f t="shared" si="16"/>
        <v>1448</v>
      </c>
    </row>
    <row r="57" spans="1:10" x14ac:dyDescent="0.35">
      <c r="A57" t="str">
        <f t="shared" ref="A57:J57" si="17">A24</f>
        <v>Colony 2, Replicate 4</v>
      </c>
      <c r="B57">
        <f t="shared" si="17"/>
        <v>1713</v>
      </c>
      <c r="C57">
        <f t="shared" si="17"/>
        <v>4887</v>
      </c>
      <c r="D57">
        <f t="shared" si="17"/>
        <v>7474</v>
      </c>
      <c r="E57">
        <f t="shared" si="17"/>
        <v>4271</v>
      </c>
      <c r="F57">
        <f t="shared" si="17"/>
        <v>1559</v>
      </c>
      <c r="G57">
        <f t="shared" si="17"/>
        <v>6099</v>
      </c>
      <c r="H57">
        <f t="shared" si="17"/>
        <v>3477</v>
      </c>
      <c r="I57">
        <f t="shared" si="17"/>
        <v>2484</v>
      </c>
      <c r="J57">
        <f t="shared" si="17"/>
        <v>1441</v>
      </c>
    </row>
  </sheetData>
  <phoneticPr fontId="12"/>
  <pageMargins left="0.75" right="0.75" top="1" bottom="1" header="0.5" footer="0.5"/>
  <pageSetup orientation="portrait" horizontalDpi="4294967292" verticalDpi="4294967292"/>
  <tableParts count="2">
    <tablePart r:id="rId1"/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workbookViewId="0">
      <selection activeCell="B2" sqref="B2"/>
    </sheetView>
  </sheetViews>
  <sheetFormatPr defaultColWidth="10.81640625" defaultRowHeight="14.5" x14ac:dyDescent="0.35"/>
  <cols>
    <col min="1" max="1" width="21.453125" customWidth="1"/>
    <col min="2" max="9" width="9.81640625" customWidth="1"/>
    <col min="10" max="10" width="6.1796875" customWidth="1"/>
    <col min="11" max="18" width="9.81640625" customWidth="1"/>
    <col min="19" max="19" width="6.1796875" customWidth="1"/>
    <col min="20" max="21" width="9.81640625" customWidth="1"/>
    <col min="22" max="37" width="9.6328125" customWidth="1"/>
    <col min="39" max="44" width="10.81640625" customWidth="1"/>
  </cols>
  <sheetData>
    <row r="1" spans="1:28" ht="18.5" x14ac:dyDescent="0.45">
      <c r="A1" s="12" t="s">
        <v>20</v>
      </c>
      <c r="B1" s="7" t="s">
        <v>132</v>
      </c>
      <c r="F1" s="11" t="s">
        <v>51</v>
      </c>
    </row>
    <row r="2" spans="1:28" x14ac:dyDescent="0.35">
      <c r="A2" t="s">
        <v>131</v>
      </c>
      <c r="B2" s="16">
        <f>'OD600 reference point'!B9</f>
        <v>0.32855280312907426</v>
      </c>
      <c r="F2" s="11" t="s">
        <v>162</v>
      </c>
    </row>
    <row r="3" spans="1:28" x14ac:dyDescent="0.35">
      <c r="A3" s="10" t="s">
        <v>136</v>
      </c>
      <c r="B3" s="15">
        <f>'Fluorescein standard curve'!C30</f>
        <v>2.8640956360514894E-5</v>
      </c>
    </row>
    <row r="4" spans="1:28" x14ac:dyDescent="0.35">
      <c r="I4" s="11"/>
    </row>
    <row r="7" spans="1:28" ht="18.5" x14ac:dyDescent="0.45">
      <c r="A7" s="13" t="s">
        <v>21</v>
      </c>
    </row>
    <row r="8" spans="1:28" ht="15.5" x14ac:dyDescent="0.35">
      <c r="A8" s="19" t="s">
        <v>133</v>
      </c>
      <c r="K8" s="20" t="s">
        <v>138</v>
      </c>
      <c r="T8" s="17" t="s">
        <v>137</v>
      </c>
    </row>
    <row r="9" spans="1:28" s="9" customFormat="1" x14ac:dyDescent="0.35">
      <c r="A9" s="17" t="s">
        <v>24</v>
      </c>
      <c r="B9" t="s">
        <v>47</v>
      </c>
      <c r="C9" t="s">
        <v>48</v>
      </c>
      <c r="D9" t="s">
        <v>40</v>
      </c>
      <c r="E9" t="s">
        <v>41</v>
      </c>
      <c r="F9" t="s">
        <v>42</v>
      </c>
      <c r="G9" t="s">
        <v>43</v>
      </c>
      <c r="H9" t="s">
        <v>44</v>
      </c>
      <c r="I9" t="s">
        <v>45</v>
      </c>
      <c r="J9"/>
      <c r="K9" t="s">
        <v>47</v>
      </c>
      <c r="L9" t="s">
        <v>48</v>
      </c>
      <c r="M9" t="s">
        <v>40</v>
      </c>
      <c r="N9" t="s">
        <v>41</v>
      </c>
      <c r="O9" t="s">
        <v>42</v>
      </c>
      <c r="P9" t="s">
        <v>43</v>
      </c>
      <c r="Q9" t="s">
        <v>44</v>
      </c>
      <c r="R9" t="s">
        <v>45</v>
      </c>
      <c r="S9"/>
      <c r="T9" t="s">
        <v>47</v>
      </c>
      <c r="U9" t="s">
        <v>48</v>
      </c>
      <c r="V9" t="s">
        <v>40</v>
      </c>
      <c r="W9" t="s">
        <v>41</v>
      </c>
      <c r="X9" t="s">
        <v>42</v>
      </c>
      <c r="Y9" t="s">
        <v>43</v>
      </c>
      <c r="Z9" t="s">
        <v>44</v>
      </c>
      <c r="AA9" t="s">
        <v>45</v>
      </c>
      <c r="AB9"/>
    </row>
    <row r="10" spans="1:28" x14ac:dyDescent="0.35">
      <c r="A10" t="s">
        <v>31</v>
      </c>
      <c r="B10" s="23">
        <f>K10/T10*$B$3/$B$2</f>
        <v>4.165266122206091E-6</v>
      </c>
      <c r="C10" s="23">
        <f t="shared" ref="B10:I17" si="0">L10/U10*$B$3/$B$2</f>
        <v>1.9025868355825154E-6</v>
      </c>
      <c r="D10" s="23">
        <f t="shared" si="0"/>
        <v>2.2544759368344517E-6</v>
      </c>
      <c r="E10" s="23">
        <f t="shared" si="0"/>
        <v>2.6993482376669962E-6</v>
      </c>
      <c r="F10" s="23">
        <f t="shared" si="0"/>
        <v>5.1077970443905621E-6</v>
      </c>
      <c r="G10" s="23">
        <f t="shared" si="0"/>
        <v>2.5892990957702648E-6</v>
      </c>
      <c r="H10" s="23">
        <f t="shared" si="0"/>
        <v>2.2911570221646767E-6</v>
      </c>
      <c r="I10" s="23">
        <f t="shared" si="0"/>
        <v>6.0416978901306166E-6</v>
      </c>
      <c r="K10" s="16">
        <f>'Raw Plate Reader Measurements'!B7-'Raw Plate Reader Measurements'!$J7</f>
        <v>2.7999999999999997E-2</v>
      </c>
      <c r="L10" s="16">
        <f>'Raw Plate Reader Measurements'!C7-'Raw Plate Reader Measurements'!$J7</f>
        <v>2.1999999999999992E-2</v>
      </c>
      <c r="M10" s="16">
        <f>'Raw Plate Reader Measurements'!D7-'Raw Plate Reader Measurements'!$J7</f>
        <v>5.9999999999999915E-3</v>
      </c>
      <c r="N10" s="16">
        <f>'Raw Plate Reader Measurements'!E7-'Raw Plate Reader Measurements'!$J7</f>
        <v>3.3999999999999989E-2</v>
      </c>
      <c r="O10" s="16">
        <f>'Raw Plate Reader Measurements'!F7-'Raw Plate Reader Measurements'!$J7</f>
        <v>4.4999999999999998E-2</v>
      </c>
      <c r="P10" s="16">
        <f>'Raw Plate Reader Measurements'!G7-'Raw Plate Reader Measurements'!$J7</f>
        <v>2.3999999999999994E-2</v>
      </c>
      <c r="Q10" s="16">
        <f>'Raw Plate Reader Measurements'!H7-'Raw Plate Reader Measurements'!$J7</f>
        <v>2.0999999999999991E-2</v>
      </c>
      <c r="R10" s="16">
        <f>'Raw Plate Reader Measurements'!I7-'Raw Plate Reader Measurements'!$J7</f>
        <v>2.0999999999999991E-2</v>
      </c>
      <c r="S10" s="26"/>
      <c r="T10" s="23">
        <f>'Raw Plate Reader Measurements'!M7-'Raw Plate Reader Measurements'!$U7</f>
        <v>0.58599999999999997</v>
      </c>
      <c r="U10" s="23">
        <f>'Raw Plate Reader Measurements'!N7-'Raw Plate Reader Measurements'!$U7</f>
        <v>1.008</v>
      </c>
      <c r="V10" s="23">
        <f>'Raw Plate Reader Measurements'!O7-'Raw Plate Reader Measurements'!$U7</f>
        <v>0.23199999999999998</v>
      </c>
      <c r="W10" s="23">
        <f>'Raw Plate Reader Measurements'!P7-'Raw Plate Reader Measurements'!$U7</f>
        <v>1.0980000000000001</v>
      </c>
      <c r="X10" s="23">
        <f>'Raw Plate Reader Measurements'!Q7-'Raw Plate Reader Measurements'!$U7</f>
        <v>0.7679999999999999</v>
      </c>
      <c r="Y10" s="23">
        <f>'Raw Plate Reader Measurements'!R7-'Raw Plate Reader Measurements'!$U7</f>
        <v>0.80799999999999994</v>
      </c>
      <c r="Z10" s="23">
        <f>'Raw Plate Reader Measurements'!S7-'Raw Plate Reader Measurements'!$U7</f>
        <v>0.79899999999999993</v>
      </c>
      <c r="AA10" s="23">
        <f>'Raw Plate Reader Measurements'!T7-'Raw Plate Reader Measurements'!$U7</f>
        <v>0.30299999999999999</v>
      </c>
    </row>
    <row r="11" spans="1:28" x14ac:dyDescent="0.35">
      <c r="A11" t="s">
        <v>34</v>
      </c>
      <c r="B11" s="23">
        <f t="shared" si="0"/>
        <v>3.686423339500452E-5</v>
      </c>
      <c r="C11" s="23">
        <f t="shared" si="0"/>
        <v>5.235619793249184E-6</v>
      </c>
      <c r="D11" s="23">
        <f t="shared" si="0"/>
        <v>1.3849926939057772E-5</v>
      </c>
      <c r="E11" s="23">
        <f t="shared" si="0"/>
        <v>9.0963203016624978E-6</v>
      </c>
      <c r="F11" s="23">
        <f t="shared" si="0"/>
        <v>2.4399586899073479E-6</v>
      </c>
      <c r="G11" s="23">
        <f t="shared" si="0"/>
        <v>6.8037517703491836E-6</v>
      </c>
      <c r="H11" s="23">
        <f t="shared" si="0"/>
        <v>7.0265446494790065E-6</v>
      </c>
      <c r="I11" s="23">
        <f t="shared" si="0"/>
        <v>9.5167106503928956E-6</v>
      </c>
      <c r="K11" s="16">
        <f>'Raw Plate Reader Measurements'!B8-'Raw Plate Reader Measurements'!$J8</f>
        <v>8.5000000000000006E-2</v>
      </c>
      <c r="L11" s="16">
        <f>'Raw Plate Reader Measurements'!C8-'Raw Plate Reader Measurements'!$J8</f>
        <v>3.9999999999999994E-2</v>
      </c>
      <c r="M11" s="16">
        <f>'Raw Plate Reader Measurements'!D8-'Raw Plate Reader Measurements'!$J8</f>
        <v>3.4000000000000002E-2</v>
      </c>
      <c r="N11" s="16">
        <f>'Raw Plate Reader Measurements'!E8-'Raw Plate Reader Measurements'!$J8</f>
        <v>3.6000000000000004E-2</v>
      </c>
      <c r="O11" s="16">
        <f>'Raw Plate Reader Measurements'!F8-'Raw Plate Reader Measurements'!$J8</f>
        <v>2.1999999999999992E-2</v>
      </c>
      <c r="P11" s="16">
        <f>'Raw Plate Reader Measurements'!G8-'Raw Plate Reader Measurements'!$J8</f>
        <v>3.2000000000000001E-2</v>
      </c>
      <c r="Q11" s="16">
        <f>'Raw Plate Reader Measurements'!H8-'Raw Plate Reader Measurements'!$J8</f>
        <v>3.2000000000000001E-2</v>
      </c>
      <c r="R11" s="16">
        <f>'Raw Plate Reader Measurements'!I8-'Raw Plate Reader Measurements'!$J8</f>
        <v>2.4999999999999994E-2</v>
      </c>
      <c r="S11" s="26"/>
      <c r="T11" s="23">
        <f>'Raw Plate Reader Measurements'!M8-'Raw Plate Reader Measurements'!$U8</f>
        <v>0.20100000000000001</v>
      </c>
      <c r="U11" s="23">
        <f>'Raw Plate Reader Measurements'!N8-'Raw Plate Reader Measurements'!$U8</f>
        <v>0.66599999999999993</v>
      </c>
      <c r="V11" s="23">
        <f>'Raw Plate Reader Measurements'!O8-'Raw Plate Reader Measurements'!$U8</f>
        <v>0.21400000000000002</v>
      </c>
      <c r="W11" s="23">
        <f>'Raw Plate Reader Measurements'!P8-'Raw Plate Reader Measurements'!$U8</f>
        <v>0.34499999999999997</v>
      </c>
      <c r="X11" s="23">
        <f>'Raw Plate Reader Measurements'!Q8-'Raw Plate Reader Measurements'!$U8</f>
        <v>0.78600000000000003</v>
      </c>
      <c r="Y11" s="23">
        <f>'Raw Plate Reader Measurements'!R8-'Raw Plate Reader Measurements'!$U8</f>
        <v>0.41</v>
      </c>
      <c r="Z11" s="23">
        <f>'Raw Plate Reader Measurements'!S8-'Raw Plate Reader Measurements'!$U8</f>
        <v>0.39700000000000002</v>
      </c>
      <c r="AA11" s="23">
        <f>'Raw Plate Reader Measurements'!T8-'Raw Plate Reader Measurements'!$U8</f>
        <v>0.22899999999999998</v>
      </c>
    </row>
    <row r="12" spans="1:28" x14ac:dyDescent="0.35">
      <c r="A12" t="s">
        <v>33</v>
      </c>
      <c r="B12" s="23">
        <f t="shared" si="0"/>
        <v>3.1990117268843631E-6</v>
      </c>
      <c r="C12" s="23">
        <f t="shared" si="0"/>
        <v>1.4813724238546217E-5</v>
      </c>
      <c r="D12" s="23">
        <f t="shared" si="0"/>
        <v>1.1128476964799861E-5</v>
      </c>
      <c r="E12" s="23">
        <f t="shared" si="0"/>
        <v>1.2914528823347986E-5</v>
      </c>
      <c r="F12" s="23">
        <f t="shared" si="0"/>
        <v>1.064709246505025E-5</v>
      </c>
      <c r="G12" s="23">
        <f t="shared" si="0"/>
        <v>1.966309839645088E-5</v>
      </c>
      <c r="H12" s="23">
        <f t="shared" si="0"/>
        <v>1.566391093613105E-5</v>
      </c>
      <c r="I12" s="23">
        <f t="shared" si="0"/>
        <v>9.1004852834856027E-6</v>
      </c>
      <c r="K12" s="16">
        <f>'Raw Plate Reader Measurements'!B9-'Raw Plate Reader Measurements'!$J9</f>
        <v>1.1999999999999997E-2</v>
      </c>
      <c r="L12" s="16">
        <f>'Raw Plate Reader Measurements'!C9-'Raw Plate Reader Measurements'!$J9</f>
        <v>2.5999999999999995E-2</v>
      </c>
      <c r="M12" s="16">
        <f>'Raw Plate Reader Measurements'!D9-'Raw Plate Reader Measurements'!$J9</f>
        <v>1.1999999999999997E-2</v>
      </c>
      <c r="N12" s="16">
        <f>'Raw Plate Reader Measurements'!E9-'Raw Plate Reader Measurements'!$J9</f>
        <v>4.3999999999999997E-2</v>
      </c>
      <c r="O12" s="16">
        <f>'Raw Plate Reader Measurements'!F9-'Raw Plate Reader Measurements'!$J9</f>
        <v>3.2000000000000001E-2</v>
      </c>
      <c r="P12" s="16">
        <f>'Raw Plate Reader Measurements'!G9-'Raw Plate Reader Measurements'!$J9</f>
        <v>0.03</v>
      </c>
      <c r="Q12" s="16">
        <f>'Raw Plate Reader Measurements'!H9-'Raw Plate Reader Measurements'!$J9</f>
        <v>2.2999999999999993E-2</v>
      </c>
      <c r="R12" s="16">
        <f>'Raw Plate Reader Measurements'!I9-'Raw Plate Reader Measurements'!$J9</f>
        <v>1.9000000000000003E-2</v>
      </c>
      <c r="S12" s="26"/>
      <c r="T12" s="23">
        <f>'Raw Plate Reader Measurements'!M9-'Raw Plate Reader Measurements'!$U9</f>
        <v>0.32700000000000001</v>
      </c>
      <c r="U12" s="23">
        <f>'Raw Plate Reader Measurements'!N9-'Raw Plate Reader Measurements'!$U9</f>
        <v>0.15300000000000002</v>
      </c>
      <c r="V12" s="23">
        <f>'Raw Plate Reader Measurements'!O9-'Raw Plate Reader Measurements'!$U9</f>
        <v>9.3999999999999986E-2</v>
      </c>
      <c r="W12" s="23">
        <f>'Raw Plate Reader Measurements'!P9-'Raw Plate Reader Measurements'!$U9</f>
        <v>0.29699999999999999</v>
      </c>
      <c r="X12" s="23">
        <f>'Raw Plate Reader Measurements'!Q9-'Raw Plate Reader Measurements'!$U9</f>
        <v>0.26200000000000001</v>
      </c>
      <c r="Y12" s="23">
        <f>'Raw Plate Reader Measurements'!R9-'Raw Plate Reader Measurements'!$U9</f>
        <v>0.13300000000000001</v>
      </c>
      <c r="Z12" s="23">
        <f>'Raw Plate Reader Measurements'!S9-'Raw Plate Reader Measurements'!$U9</f>
        <v>0.128</v>
      </c>
      <c r="AA12" s="23">
        <f>'Raw Plate Reader Measurements'!T9-'Raw Plate Reader Measurements'!$U9</f>
        <v>0.182</v>
      </c>
    </row>
    <row r="13" spans="1:28" x14ac:dyDescent="0.35">
      <c r="A13" t="s">
        <v>32</v>
      </c>
      <c r="B13" s="23">
        <f t="shared" si="0"/>
        <v>8.1528770089840684E-6</v>
      </c>
      <c r="C13" s="23">
        <f t="shared" si="0"/>
        <v>7.7423449936025348E-6</v>
      </c>
      <c r="D13" s="23">
        <f t="shared" si="0"/>
        <v>3.3900638161288472E-5</v>
      </c>
      <c r="E13" s="23">
        <f t="shared" si="0"/>
        <v>2.0353183641201509E-5</v>
      </c>
      <c r="F13" s="23">
        <f t="shared" si="0"/>
        <v>1.6646113784868137E-5</v>
      </c>
      <c r="G13" s="23">
        <f t="shared" si="0"/>
        <v>2.5514069138809441E-5</v>
      </c>
      <c r="H13" s="23">
        <f t="shared" si="0"/>
        <v>1.2700712120974678E-5</v>
      </c>
      <c r="I13" s="23">
        <f t="shared" si="0"/>
        <v>9.1761125850104129E-6</v>
      </c>
      <c r="K13" s="16">
        <f>'Raw Plate Reader Measurements'!B10-'Raw Plate Reader Measurements'!$J10</f>
        <v>1.2999999999999998E-2</v>
      </c>
      <c r="L13" s="16">
        <f>'Raw Plate Reader Measurements'!C10-'Raw Plate Reader Measurements'!$J10</f>
        <v>2.6999999999999996E-2</v>
      </c>
      <c r="M13" s="16">
        <f>'Raw Plate Reader Measurements'!D10-'Raw Plate Reader Measurements'!$J10</f>
        <v>7.7000000000000013E-2</v>
      </c>
      <c r="N13" s="16">
        <f>'Raw Plate Reader Measurements'!E10-'Raw Plate Reader Measurements'!$J10</f>
        <v>5.3000000000000005E-2</v>
      </c>
      <c r="O13" s="16">
        <f>'Raw Plate Reader Measurements'!F10-'Raw Plate Reader Measurements'!$J10</f>
        <v>3.8000000000000006E-2</v>
      </c>
      <c r="P13" s="16">
        <f>'Raw Plate Reader Measurements'!G10-'Raw Plate Reader Measurements'!$J10</f>
        <v>3.6000000000000004E-2</v>
      </c>
      <c r="Q13" s="16">
        <f>'Raw Plate Reader Measurements'!H10-'Raw Plate Reader Measurements'!$J10</f>
        <v>2.2000000000000006E-2</v>
      </c>
      <c r="R13" s="16">
        <f>'Raw Plate Reader Measurements'!I10-'Raw Plate Reader Measurements'!$J10</f>
        <v>2.0000000000000004E-2</v>
      </c>
      <c r="S13" s="26"/>
      <c r="T13" s="23">
        <f>'Raw Plate Reader Measurements'!M10-'Raw Plate Reader Measurements'!$U10</f>
        <v>0.13900000000000001</v>
      </c>
      <c r="U13" s="23">
        <f>'Raw Plate Reader Measurements'!N10-'Raw Plate Reader Measurements'!$U10</f>
        <v>0.30399999999999999</v>
      </c>
      <c r="V13" s="23">
        <f>'Raw Plate Reader Measurements'!O10-'Raw Plate Reader Measurements'!$U10</f>
        <v>0.19800000000000001</v>
      </c>
      <c r="W13" s="23">
        <f>'Raw Plate Reader Measurements'!P10-'Raw Plate Reader Measurements'!$U10</f>
        <v>0.22700000000000004</v>
      </c>
      <c r="X13" s="23">
        <f>'Raw Plate Reader Measurements'!Q10-'Raw Plate Reader Measurements'!$U10</f>
        <v>0.19900000000000001</v>
      </c>
      <c r="Y13" s="23">
        <f>'Raw Plate Reader Measurements'!R10-'Raw Plate Reader Measurements'!$U10</f>
        <v>0.12300000000000001</v>
      </c>
      <c r="Z13" s="23">
        <f>'Raw Plate Reader Measurements'!S10-'Raw Plate Reader Measurements'!$U10</f>
        <v>0.15100000000000002</v>
      </c>
      <c r="AA13" s="23">
        <f>'Raw Plate Reader Measurements'!T10-'Raw Plate Reader Measurements'!$U10</f>
        <v>0.19</v>
      </c>
    </row>
    <row r="14" spans="1:28" x14ac:dyDescent="0.35">
      <c r="A14" t="s">
        <v>36</v>
      </c>
      <c r="B14" s="23">
        <f t="shared" si="0"/>
        <v>9.7400077717987716E-8</v>
      </c>
      <c r="C14" s="23">
        <f t="shared" si="0"/>
        <v>8.3109918010422779E-7</v>
      </c>
      <c r="D14" s="23">
        <f t="shared" si="0"/>
        <v>1.4528844926266502E-6</v>
      </c>
      <c r="E14" s="23">
        <f t="shared" si="0"/>
        <v>1.0821484496805394E-6</v>
      </c>
      <c r="F14" s="23">
        <f t="shared" si="0"/>
        <v>3.4516040432566799E-6</v>
      </c>
      <c r="G14" s="23">
        <f t="shared" si="0"/>
        <v>3.9474597535516504E-6</v>
      </c>
      <c r="H14" s="23">
        <f t="shared" si="0"/>
        <v>0</v>
      </c>
      <c r="I14" s="23">
        <f t="shared" si="0"/>
        <v>-1.5671563066534625E-6</v>
      </c>
      <c r="K14" s="16">
        <f>'Raw Plate Reader Measurements'!B11-'Raw Plate Reader Measurements'!$J11</f>
        <v>1.0000000000000009E-3</v>
      </c>
      <c r="L14" s="16">
        <f>'Raw Plate Reader Measurements'!C11-'Raw Plate Reader Measurements'!$J11</f>
        <v>9.000000000000008E-3</v>
      </c>
      <c r="M14" s="16">
        <f>'Raw Plate Reader Measurements'!D11-'Raw Plate Reader Measurements'!$J11</f>
        <v>3.0000000000000027E-3</v>
      </c>
      <c r="N14" s="16">
        <f>'Raw Plate Reader Measurements'!E11-'Raw Plate Reader Measurements'!$J11</f>
        <v>9.000000000000008E-3</v>
      </c>
      <c r="O14" s="16">
        <f>'Raw Plate Reader Measurements'!F11-'Raw Plate Reader Measurements'!$J11</f>
        <v>4.300000000000001E-2</v>
      </c>
      <c r="P14" s="16">
        <f>'Raw Plate Reader Measurements'!G11-'Raw Plate Reader Measurements'!$J11</f>
        <v>3.6000000000000004E-2</v>
      </c>
      <c r="Q14" s="16">
        <f>'Raw Plate Reader Measurements'!H11-'Raw Plate Reader Measurements'!$J11</f>
        <v>0</v>
      </c>
      <c r="R14" s="16">
        <f>'Raw Plate Reader Measurements'!I11-'Raw Plate Reader Measurements'!$J11</f>
        <v>-7.9999999999999932E-3</v>
      </c>
      <c r="S14" s="26"/>
      <c r="T14" s="23">
        <f>'Raw Plate Reader Measurements'!M11-'Raw Plate Reader Measurements'!$U11</f>
        <v>0.89499999999999991</v>
      </c>
      <c r="U14" s="23">
        <f>'Raw Plate Reader Measurements'!N11-'Raw Plate Reader Measurements'!$U11</f>
        <v>0.94399999999999995</v>
      </c>
      <c r="V14" s="23">
        <f>'Raw Plate Reader Measurements'!O11-'Raw Plate Reader Measurements'!$U11</f>
        <v>0.18</v>
      </c>
      <c r="W14" s="23">
        <f>'Raw Plate Reader Measurements'!P11-'Raw Plate Reader Measurements'!$U11</f>
        <v>0.72499999999999998</v>
      </c>
      <c r="X14" s="23">
        <f>'Raw Plate Reader Measurements'!Q11-'Raw Plate Reader Measurements'!$U11</f>
        <v>1.0860000000000001</v>
      </c>
      <c r="Y14" s="23">
        <f>'Raw Plate Reader Measurements'!R11-'Raw Plate Reader Measurements'!$U11</f>
        <v>0.79499999999999993</v>
      </c>
      <c r="Z14" s="23">
        <f>'Raw Plate Reader Measurements'!S11-'Raw Plate Reader Measurements'!$U11</f>
        <v>0.23199999999999998</v>
      </c>
      <c r="AA14" s="23">
        <f>'Raw Plate Reader Measurements'!T11-'Raw Plate Reader Measurements'!$U11</f>
        <v>0.44500000000000001</v>
      </c>
    </row>
    <row r="15" spans="1:28" x14ac:dyDescent="0.35">
      <c r="A15" t="s">
        <v>37</v>
      </c>
      <c r="B15" s="23">
        <f t="shared" si="0"/>
        <v>2.9225653377692118E-5</v>
      </c>
      <c r="C15" s="23">
        <f t="shared" si="0"/>
        <v>4.7548947031417594E-6</v>
      </c>
      <c r="D15" s="23">
        <f t="shared" si="0"/>
        <v>1.1887236757854395E-5</v>
      </c>
      <c r="E15" s="23">
        <f t="shared" si="0"/>
        <v>7.4719773906513363E-6</v>
      </c>
      <c r="F15" s="23">
        <f t="shared" si="0"/>
        <v>1.9516358856178861E-6</v>
      </c>
      <c r="G15" s="23">
        <f t="shared" si="0"/>
        <v>2.8341020371865122E-6</v>
      </c>
      <c r="H15" s="23">
        <f t="shared" si="0"/>
        <v>2.6617731162625645E-6</v>
      </c>
      <c r="I15" s="23">
        <f t="shared" si="0"/>
        <v>1.4978190645635566E-7</v>
      </c>
      <c r="K15" s="16">
        <f>'Raw Plate Reader Measurements'!B12-'Raw Plate Reader Measurements'!$J12</f>
        <v>5.7999999999999996E-2</v>
      </c>
      <c r="L15" s="16">
        <f>'Raw Plate Reader Measurements'!C12-'Raw Plate Reader Measurements'!$J12</f>
        <v>3.3000000000000002E-2</v>
      </c>
      <c r="M15" s="16">
        <f>'Raw Plate Reader Measurements'!D12-'Raw Plate Reader Measurements'!$J12</f>
        <v>2.6999999999999996E-2</v>
      </c>
      <c r="N15" s="16">
        <f>'Raw Plate Reader Measurements'!E12-'Raw Plate Reader Measurements'!$J12</f>
        <v>3.6000000000000004E-2</v>
      </c>
      <c r="O15" s="16">
        <f>'Raw Plate Reader Measurements'!F12-'Raw Plate Reader Measurements'!$J12</f>
        <v>1.1999999999999997E-2</v>
      </c>
      <c r="P15" s="16">
        <f>'Raw Plate Reader Measurements'!G12-'Raw Plate Reader Measurements'!$J12</f>
        <v>2.8999999999999998E-2</v>
      </c>
      <c r="Q15" s="16">
        <f>'Raw Plate Reader Measurements'!H12-'Raw Plate Reader Measurements'!$J12</f>
        <v>4.0000000000000036E-3</v>
      </c>
      <c r="R15" s="16">
        <f>'Raw Plate Reader Measurements'!I12-'Raw Plate Reader Measurements'!$J12</f>
        <v>1.0000000000000009E-3</v>
      </c>
      <c r="S15" s="26"/>
      <c r="T15" s="23">
        <f>'Raw Plate Reader Measurements'!M12-'Raw Plate Reader Measurements'!$U12</f>
        <v>0.17300000000000001</v>
      </c>
      <c r="U15" s="23">
        <f>'Raw Plate Reader Measurements'!N12-'Raw Plate Reader Measurements'!$U12</f>
        <v>0.60499999999999998</v>
      </c>
      <c r="V15" s="23">
        <f>'Raw Plate Reader Measurements'!O12-'Raw Plate Reader Measurements'!$U12</f>
        <v>0.19800000000000001</v>
      </c>
      <c r="W15" s="23">
        <f>'Raw Plate Reader Measurements'!P12-'Raw Plate Reader Measurements'!$U12</f>
        <v>0.42</v>
      </c>
      <c r="X15" s="23">
        <f>'Raw Plate Reader Measurements'!Q12-'Raw Plate Reader Measurements'!$U12</f>
        <v>0.53599999999999992</v>
      </c>
      <c r="Y15" s="23">
        <f>'Raw Plate Reader Measurements'!R12-'Raw Plate Reader Measurements'!$U12</f>
        <v>0.8919999999999999</v>
      </c>
      <c r="Z15" s="23">
        <f>'Raw Plate Reader Measurements'!S12-'Raw Plate Reader Measurements'!$U12</f>
        <v>0.13100000000000001</v>
      </c>
      <c r="AA15" s="23">
        <f>'Raw Plate Reader Measurements'!T12-'Raw Plate Reader Measurements'!$U12</f>
        <v>0.58199999999999996</v>
      </c>
    </row>
    <row r="16" spans="1:28" x14ac:dyDescent="0.35">
      <c r="A16" t="s">
        <v>38</v>
      </c>
      <c r="B16" s="23">
        <f t="shared" si="0"/>
        <v>2.0387250138470714E-5</v>
      </c>
      <c r="C16" s="23">
        <f t="shared" si="0"/>
        <v>1.0089475643240612E-5</v>
      </c>
      <c r="D16" s="23">
        <f t="shared" si="0"/>
        <v>9.1761125850104112E-6</v>
      </c>
      <c r="E16" s="23">
        <f t="shared" si="0"/>
        <v>1.8479083869352761E-5</v>
      </c>
      <c r="F16" s="23">
        <f t="shared" si="0"/>
        <v>8.6901502362715432E-6</v>
      </c>
      <c r="G16" s="23">
        <f t="shared" si="0"/>
        <v>1.3149010491928326E-5</v>
      </c>
      <c r="H16" s="23">
        <f t="shared" si="0"/>
        <v>1.0156085773700841E-5</v>
      </c>
      <c r="I16" s="23">
        <f t="shared" si="0"/>
        <v>4.0110308078649806E-6</v>
      </c>
      <c r="K16" s="16">
        <f>'Raw Plate Reader Measurements'!B13-'Raw Plate Reader Measurements'!$J13</f>
        <v>2.8999999999999998E-2</v>
      </c>
      <c r="L16" s="16">
        <f>'Raw Plate Reader Measurements'!C13-'Raw Plate Reader Measurements'!$J13</f>
        <v>2.4999999999999994E-2</v>
      </c>
      <c r="M16" s="16">
        <f>'Raw Plate Reader Measurements'!D13-'Raw Plate Reader Measurements'!$J13</f>
        <v>1.1999999999999997E-2</v>
      </c>
      <c r="N16" s="16">
        <f>'Raw Plate Reader Measurements'!E13-'Raw Plate Reader Measurements'!$J13</f>
        <v>4.5999999999999999E-2</v>
      </c>
      <c r="O16" s="16">
        <f>'Raw Plate Reader Measurements'!F13-'Raw Plate Reader Measurements'!$J13</f>
        <v>3.2000000000000001E-2</v>
      </c>
      <c r="P16" s="16">
        <f>'Raw Plate Reader Measurements'!G13-'Raw Plate Reader Measurements'!$J13</f>
        <v>2.6999999999999996E-2</v>
      </c>
      <c r="Q16" s="16">
        <f>'Raw Plate Reader Measurements'!H13-'Raw Plate Reader Measurements'!$J13</f>
        <v>1.1999999999999997E-2</v>
      </c>
      <c r="R16" s="16">
        <f>'Raw Plate Reader Measurements'!I13-'Raw Plate Reader Measurements'!$J13</f>
        <v>1.4999999999999999E-2</v>
      </c>
      <c r="S16" s="26"/>
      <c r="T16" s="23">
        <f>'Raw Plate Reader Measurements'!M13-'Raw Plate Reader Measurements'!$U13</f>
        <v>0.124</v>
      </c>
      <c r="U16" s="23">
        <f>'Raw Plate Reader Measurements'!N13-'Raw Plate Reader Measurements'!$U13</f>
        <v>0.21600000000000003</v>
      </c>
      <c r="V16" s="23">
        <f>'Raw Plate Reader Measurements'!O13-'Raw Plate Reader Measurements'!$U13</f>
        <v>0.11399999999999999</v>
      </c>
      <c r="W16" s="23">
        <f>'Raw Plate Reader Measurements'!P13-'Raw Plate Reader Measurements'!$U13</f>
        <v>0.21700000000000003</v>
      </c>
      <c r="X16" s="23">
        <f>'Raw Plate Reader Measurements'!Q13-'Raw Plate Reader Measurements'!$U13</f>
        <v>0.32100000000000001</v>
      </c>
      <c r="Y16" s="23">
        <f>'Raw Plate Reader Measurements'!R13-'Raw Plate Reader Measurements'!$U13</f>
        <v>0.17899999999999999</v>
      </c>
      <c r="Z16" s="23">
        <f>'Raw Plate Reader Measurements'!S13-'Raw Plate Reader Measurements'!$U13</f>
        <v>0.10300000000000001</v>
      </c>
      <c r="AA16" s="23">
        <f>'Raw Plate Reader Measurements'!T13-'Raw Plate Reader Measurements'!$U13</f>
        <v>0.32600000000000001</v>
      </c>
    </row>
    <row r="17" spans="1:27" x14ac:dyDescent="0.35">
      <c r="A17" t="s">
        <v>39</v>
      </c>
      <c r="B17" s="23">
        <f t="shared" si="0"/>
        <v>2.6931517424298862E-5</v>
      </c>
      <c r="C17" s="23">
        <f t="shared" si="0"/>
        <v>9.9512636481277285E-6</v>
      </c>
      <c r="D17" s="23">
        <f t="shared" si="0"/>
        <v>3.2216134401721345E-5</v>
      </c>
      <c r="E17" s="23">
        <f t="shared" si="0"/>
        <v>1.0896633694699867E-5</v>
      </c>
      <c r="F17" s="23">
        <f t="shared" si="0"/>
        <v>1.8976450515939905E-5</v>
      </c>
      <c r="G17" s="23">
        <f t="shared" si="0"/>
        <v>8.8436447377274297E-6</v>
      </c>
      <c r="H17" s="23">
        <f t="shared" si="0"/>
        <v>1.3208040842060436E-5</v>
      </c>
      <c r="I17" s="23">
        <f t="shared" si="0"/>
        <v>3.2137537164091795E-6</v>
      </c>
      <c r="K17" s="16">
        <f>'Raw Plate Reader Measurements'!B14-'Raw Plate Reader Measurements'!$J14</f>
        <v>3.8000000000000006E-2</v>
      </c>
      <c r="L17" s="16">
        <f>'Raw Plate Reader Measurements'!C14-'Raw Plate Reader Measurements'!$J14</f>
        <v>2.4999999999999994E-2</v>
      </c>
      <c r="M17" s="16">
        <f>'Raw Plate Reader Measurements'!D14-'Raw Plate Reader Measurements'!$J14</f>
        <v>3.4000000000000002E-2</v>
      </c>
      <c r="N17" s="16">
        <f>'Raw Plate Reader Measurements'!E14-'Raw Plate Reader Measurements'!$J14</f>
        <v>2.0000000000000004E-2</v>
      </c>
      <c r="O17" s="16">
        <f>'Raw Plate Reader Measurements'!F14-'Raw Plate Reader Measurements'!$J14</f>
        <v>3.2000000000000001E-2</v>
      </c>
      <c r="P17" s="16">
        <f>'Raw Plate Reader Measurements'!G14-'Raw Plate Reader Measurements'!$J14</f>
        <v>2.1000000000000005E-2</v>
      </c>
      <c r="Q17" s="16">
        <f>'Raw Plate Reader Measurements'!H14-'Raw Plate Reader Measurements'!$J14</f>
        <v>9.999999999999995E-3</v>
      </c>
      <c r="R17" s="16">
        <f>'Raw Plate Reader Measurements'!I14-'Raw Plate Reader Measurements'!$J14</f>
        <v>8.0000000000000071E-3</v>
      </c>
      <c r="S17" s="26"/>
      <c r="T17" s="23">
        <f>'Raw Plate Reader Measurements'!M14-'Raw Plate Reader Measurements'!$U14</f>
        <v>0.123</v>
      </c>
      <c r="U17" s="23">
        <f>'Raw Plate Reader Measurements'!N14-'Raw Plate Reader Measurements'!$U14</f>
        <v>0.219</v>
      </c>
      <c r="V17" s="23">
        <f>'Raw Plate Reader Measurements'!O14-'Raw Plate Reader Measurements'!$U14</f>
        <v>9.1999999999999998E-2</v>
      </c>
      <c r="W17" s="23">
        <f>'Raw Plate Reader Measurements'!P14-'Raw Plate Reader Measurements'!$U14</f>
        <v>0.16</v>
      </c>
      <c r="X17" s="23">
        <f>'Raw Plate Reader Measurements'!Q14-'Raw Plate Reader Measurements'!$U14</f>
        <v>0.14699999999999999</v>
      </c>
      <c r="Y17" s="23">
        <f>'Raw Plate Reader Measurements'!R14-'Raw Plate Reader Measurements'!$U14</f>
        <v>0.20699999999999999</v>
      </c>
      <c r="Z17" s="23">
        <f>'Raw Plate Reader Measurements'!S14-'Raw Plate Reader Measurements'!$U14</f>
        <v>6.6000000000000003E-2</v>
      </c>
      <c r="AA17" s="23">
        <f>'Raw Plate Reader Measurements'!T14-'Raw Plate Reader Measurements'!$U14</f>
        <v>0.217</v>
      </c>
    </row>
    <row r="18" spans="1:27" x14ac:dyDescent="0.35">
      <c r="B18" s="25"/>
      <c r="C18" s="25"/>
      <c r="D18" s="25"/>
      <c r="E18" s="25"/>
      <c r="F18" s="25"/>
      <c r="G18" s="25"/>
      <c r="H18" s="25"/>
      <c r="I18" s="25"/>
      <c r="K18" s="26"/>
      <c r="L18" s="26"/>
      <c r="M18" s="26"/>
      <c r="N18" s="26"/>
      <c r="O18" s="26"/>
      <c r="P18" s="26"/>
      <c r="Q18" s="26"/>
      <c r="R18" s="26"/>
      <c r="S18" s="26"/>
      <c r="T18" s="25"/>
      <c r="U18" s="25"/>
      <c r="V18" s="25"/>
      <c r="W18" s="25"/>
      <c r="X18" s="25"/>
      <c r="Y18" s="25"/>
      <c r="Z18" s="25"/>
      <c r="AA18" s="25"/>
    </row>
    <row r="19" spans="1:27" x14ac:dyDescent="0.35">
      <c r="A19" s="17" t="s">
        <v>25</v>
      </c>
      <c r="B19" s="25" t="s">
        <v>47</v>
      </c>
      <c r="C19" s="25" t="s">
        <v>48</v>
      </c>
      <c r="D19" s="25" t="s">
        <v>40</v>
      </c>
      <c r="E19" s="25" t="s">
        <v>41</v>
      </c>
      <c r="F19" s="25" t="s">
        <v>42</v>
      </c>
      <c r="G19" s="25" t="s">
        <v>43</v>
      </c>
      <c r="H19" s="25" t="s">
        <v>44</v>
      </c>
      <c r="I19" s="25" t="s">
        <v>45</v>
      </c>
      <c r="K19" s="26" t="s">
        <v>47</v>
      </c>
      <c r="L19" s="26" t="s">
        <v>48</v>
      </c>
      <c r="M19" s="26" t="s">
        <v>40</v>
      </c>
      <c r="N19" s="26" t="s">
        <v>41</v>
      </c>
      <c r="O19" s="26" t="s">
        <v>42</v>
      </c>
      <c r="P19" s="26" t="s">
        <v>43</v>
      </c>
      <c r="Q19" s="26" t="s">
        <v>44</v>
      </c>
      <c r="R19" s="26" t="s">
        <v>45</v>
      </c>
      <c r="S19" s="26"/>
      <c r="T19" s="25" t="s">
        <v>47</v>
      </c>
      <c r="U19" s="25" t="s">
        <v>48</v>
      </c>
      <c r="V19" s="25" t="s">
        <v>40</v>
      </c>
      <c r="W19" s="25" t="s">
        <v>41</v>
      </c>
      <c r="X19" s="25" t="s">
        <v>42</v>
      </c>
      <c r="Y19" s="25" t="s">
        <v>43</v>
      </c>
      <c r="Z19" s="25" t="s">
        <v>44</v>
      </c>
      <c r="AA19" s="25" t="s">
        <v>45</v>
      </c>
    </row>
    <row r="20" spans="1:27" x14ac:dyDescent="0.35">
      <c r="A20" t="s">
        <v>31</v>
      </c>
      <c r="B20" s="23">
        <f t="shared" ref="B20:I27" si="1">K20/T20*$B$3/$B$2</f>
        <v>0.10273968912145585</v>
      </c>
      <c r="C20" s="23">
        <f t="shared" si="1"/>
        <v>0.48272598846567105</v>
      </c>
      <c r="D20" s="23">
        <f t="shared" si="1"/>
        <v>2.3273662120940024</v>
      </c>
      <c r="E20" s="23">
        <f t="shared" si="1"/>
        <v>0.68707112287932881</v>
      </c>
      <c r="F20" s="23">
        <f t="shared" si="1"/>
        <v>6.291621541983225E-2</v>
      </c>
      <c r="G20" s="23">
        <f t="shared" si="1"/>
        <v>3.3990351793893283</v>
      </c>
      <c r="H20" s="23">
        <f t="shared" si="1"/>
        <v>0.98291329700326557</v>
      </c>
      <c r="I20" s="23">
        <f t="shared" si="1"/>
        <v>0.30495280824184601</v>
      </c>
      <c r="K20" s="16">
        <f>'Raw Plate Reader Measurements'!B17-'Raw Plate Reader Measurements'!$J17</f>
        <v>264</v>
      </c>
      <c r="L20" s="16">
        <f>'Raw Plate Reader Measurements'!C17-'Raw Plate Reader Measurements'!$J17</f>
        <v>2359</v>
      </c>
      <c r="M20" s="16">
        <f>'Raw Plate Reader Measurements'!D17-'Raw Plate Reader Measurements'!$J17</f>
        <v>4512</v>
      </c>
      <c r="N20" s="16">
        <f>'Raw Plate Reader Measurements'!E17-'Raw Plate Reader Measurements'!$J17</f>
        <v>2798</v>
      </c>
      <c r="O20" s="16">
        <f>'Raw Plate Reader Measurements'!F17-'Raw Plate Reader Measurements'!$J17</f>
        <v>249</v>
      </c>
      <c r="P20" s="16">
        <f>'Raw Plate Reader Measurements'!G17-'Raw Plate Reader Measurements'!$J17</f>
        <v>4757</v>
      </c>
      <c r="Q20" s="16">
        <f>'Raw Plate Reader Measurements'!H17-'Raw Plate Reader Measurements'!$J17</f>
        <v>2661</v>
      </c>
      <c r="R20" s="16">
        <f>'Raw Plate Reader Measurements'!I17-'Raw Plate Reader Measurements'!$J17</f>
        <v>997</v>
      </c>
      <c r="S20" s="26"/>
      <c r="T20" s="23">
        <f>'Raw Plate Reader Measurements'!M17-'Raw Plate Reader Measurements'!$U17</f>
        <v>0.22400000000000003</v>
      </c>
      <c r="U20" s="23">
        <f>'Raw Plate Reader Measurements'!N17-'Raw Plate Reader Measurements'!$U17</f>
        <v>0.42599999999999999</v>
      </c>
      <c r="V20" s="23">
        <f>'Raw Plate Reader Measurements'!O17-'Raw Plate Reader Measurements'!$U17</f>
        <v>0.16899999999999998</v>
      </c>
      <c r="W20" s="23">
        <f>'Raw Plate Reader Measurements'!P17-'Raw Plate Reader Measurements'!$U17</f>
        <v>0.35500000000000004</v>
      </c>
      <c r="X20" s="23">
        <f>'Raw Plate Reader Measurements'!Q17-'Raw Plate Reader Measurements'!$U17</f>
        <v>0.34500000000000003</v>
      </c>
      <c r="Y20" s="23">
        <f>'Raw Plate Reader Measurements'!R17-'Raw Plate Reader Measurements'!$U17</f>
        <v>0.12200000000000001</v>
      </c>
      <c r="Z20" s="23">
        <f>'Raw Plate Reader Measurements'!S17-'Raw Plate Reader Measurements'!$U17</f>
        <v>0.23600000000000004</v>
      </c>
      <c r="AA20" s="23">
        <f>'Raw Plate Reader Measurements'!T17-'Raw Plate Reader Measurements'!$U17</f>
        <v>0.28500000000000003</v>
      </c>
    </row>
    <row r="21" spans="1:27" x14ac:dyDescent="0.35">
      <c r="A21" t="s">
        <v>34</v>
      </c>
      <c r="B21" s="23">
        <f t="shared" si="1"/>
        <v>0.10822618824320769</v>
      </c>
      <c r="C21" s="23">
        <f t="shared" si="1"/>
        <v>1.8930151893838223</v>
      </c>
      <c r="D21" s="23">
        <f t="shared" si="1"/>
        <v>2.8663335490248594</v>
      </c>
      <c r="E21" s="23">
        <f t="shared" si="1"/>
        <v>1.5237616955777593</v>
      </c>
      <c r="F21" s="23">
        <f t="shared" si="1"/>
        <v>0.11166798166469283</v>
      </c>
      <c r="G21" s="23">
        <f t="shared" si="1"/>
        <v>1.1521604643115453</v>
      </c>
      <c r="H21" s="23">
        <f t="shared" si="1"/>
        <v>1.4966068110028896</v>
      </c>
      <c r="I21" s="23">
        <f t="shared" si="1"/>
        <v>1.2578857805584109</v>
      </c>
      <c r="K21" s="16">
        <f>'Raw Plate Reader Measurements'!B18-'Raw Plate Reader Measurements'!$J18</f>
        <v>329</v>
      </c>
      <c r="L21" s="16">
        <f>'Raw Plate Reader Measurements'!C18-'Raw Plate Reader Measurements'!$J18</f>
        <v>2367</v>
      </c>
      <c r="M21" s="16">
        <f>'Raw Plate Reader Measurements'!D18-'Raw Plate Reader Measurements'!$J18</f>
        <v>2762</v>
      </c>
      <c r="N21" s="16">
        <f>'Raw Plate Reader Measurements'!E18-'Raw Plate Reader Measurements'!$J18</f>
        <v>2587</v>
      </c>
      <c r="O21" s="16">
        <f>'Raw Plate Reader Measurements'!F18-'Raw Plate Reader Measurements'!$J18</f>
        <v>155</v>
      </c>
      <c r="P21" s="16">
        <f>'Raw Plate Reader Measurements'!G18-'Raw Plate Reader Measurements'!$J18</f>
        <v>2498</v>
      </c>
      <c r="Q21" s="16">
        <f>'Raw Plate Reader Measurements'!H18-'Raw Plate Reader Measurements'!$J18</f>
        <v>1837</v>
      </c>
      <c r="R21" s="16">
        <f>'Raw Plate Reader Measurements'!I18-'Raw Plate Reader Measurements'!$J18</f>
        <v>1746</v>
      </c>
      <c r="S21" s="26"/>
      <c r="T21" s="23">
        <f>'Raw Plate Reader Measurements'!M18-'Raw Plate Reader Measurements'!$U18</f>
        <v>0.26500000000000001</v>
      </c>
      <c r="U21" s="23">
        <f>'Raw Plate Reader Measurements'!N18-'Raw Plate Reader Measurements'!$U18</f>
        <v>0.10900000000000001</v>
      </c>
      <c r="V21" s="23">
        <f>'Raw Plate Reader Measurements'!O18-'Raw Plate Reader Measurements'!$U18</f>
        <v>8.4000000000000019E-2</v>
      </c>
      <c r="W21" s="23">
        <f>'Raw Plate Reader Measurements'!P18-'Raw Plate Reader Measurements'!$U18</f>
        <v>0.14800000000000002</v>
      </c>
      <c r="X21" s="23">
        <f>'Raw Plate Reader Measurements'!Q18-'Raw Plate Reader Measurements'!$U18</f>
        <v>0.121</v>
      </c>
      <c r="Y21" s="23">
        <f>'Raw Plate Reader Measurements'!R18-'Raw Plate Reader Measurements'!$U18</f>
        <v>0.189</v>
      </c>
      <c r="Z21" s="23">
        <f>'Raw Plate Reader Measurements'!S18-'Raw Plate Reader Measurements'!$U18</f>
        <v>0.10700000000000001</v>
      </c>
      <c r="AA21" s="23">
        <f>'Raw Plate Reader Measurements'!T18-'Raw Plate Reader Measurements'!$U18</f>
        <v>0.121</v>
      </c>
    </row>
    <row r="22" spans="1:27" x14ac:dyDescent="0.35">
      <c r="A22" t="s">
        <v>33</v>
      </c>
      <c r="B22" s="23">
        <f t="shared" si="1"/>
        <v>8.9769714182718896E-2</v>
      </c>
      <c r="C22" s="23">
        <f t="shared" si="1"/>
        <v>3.3928934039047496</v>
      </c>
      <c r="D22" s="23">
        <f t="shared" si="1"/>
        <v>4.0625656381756876</v>
      </c>
      <c r="E22" s="23">
        <f t="shared" si="1"/>
        <v>1.8967925938559695</v>
      </c>
      <c r="F22" s="23">
        <f t="shared" si="1"/>
        <v>5.6544693767091175E-2</v>
      </c>
      <c r="G22" s="23">
        <f t="shared" si="1"/>
        <v>1.2851655459339582</v>
      </c>
      <c r="H22" s="23">
        <f t="shared" si="1"/>
        <v>1.7382827929604376</v>
      </c>
      <c r="I22" s="23">
        <f t="shared" si="1"/>
        <v>0.69061383261165743</v>
      </c>
      <c r="K22" s="16">
        <f>'Raw Plate Reader Measurements'!B19-'Raw Plate Reader Measurements'!$J19</f>
        <v>242</v>
      </c>
      <c r="L22" s="16">
        <f>'Raw Plate Reader Measurements'!C19-'Raw Plate Reader Measurements'!$J19</f>
        <v>3464</v>
      </c>
      <c r="M22" s="16">
        <f>'Raw Plate Reader Measurements'!D19-'Raw Plate Reader Measurements'!$J19</f>
        <v>2703</v>
      </c>
      <c r="N22" s="16">
        <f>'Raw Plate Reader Measurements'!E19-'Raw Plate Reader Measurements'!$J19</f>
        <v>2437</v>
      </c>
      <c r="O22" s="16">
        <f>'Raw Plate Reader Measurements'!F19-'Raw Plate Reader Measurements'!$J19</f>
        <v>72</v>
      </c>
      <c r="P22" s="16">
        <f>'Raw Plate Reader Measurements'!G19-'Raw Plate Reader Measurements'!$J19</f>
        <v>2521</v>
      </c>
      <c r="Q22" s="16">
        <f>'Raw Plate Reader Measurements'!H19-'Raw Plate Reader Measurements'!$J19</f>
        <v>2014</v>
      </c>
      <c r="R22" s="16">
        <f>'Raw Plate Reader Measurements'!I19-'Raw Plate Reader Measurements'!$J19</f>
        <v>816</v>
      </c>
      <c r="S22" s="26"/>
      <c r="T22" s="23">
        <f>'Raw Plate Reader Measurements'!M19-'Raw Plate Reader Measurements'!$U19</f>
        <v>0.23499999999999999</v>
      </c>
      <c r="U22" s="23">
        <f>'Raw Plate Reader Measurements'!N19-'Raw Plate Reader Measurements'!$U19</f>
        <v>8.8999999999999996E-2</v>
      </c>
      <c r="V22" s="23">
        <f>'Raw Plate Reader Measurements'!O19-'Raw Plate Reader Measurements'!$U19</f>
        <v>5.7999999999999996E-2</v>
      </c>
      <c r="W22" s="23">
        <f>'Raw Plate Reader Measurements'!P19-'Raw Plate Reader Measurements'!$U19</f>
        <v>0.11199999999999999</v>
      </c>
      <c r="X22" s="23">
        <f>'Raw Plate Reader Measurements'!Q19-'Raw Plate Reader Measurements'!$U19</f>
        <v>0.11100000000000002</v>
      </c>
      <c r="Y22" s="23">
        <f>'Raw Plate Reader Measurements'!R19-'Raw Plate Reader Measurements'!$U19</f>
        <v>0.17100000000000001</v>
      </c>
      <c r="Z22" s="23">
        <f>'Raw Plate Reader Measurements'!S19-'Raw Plate Reader Measurements'!$U19</f>
        <v>0.10100000000000001</v>
      </c>
      <c r="AA22" s="23">
        <f>'Raw Plate Reader Measurements'!T19-'Raw Plate Reader Measurements'!$U19</f>
        <v>0.10300000000000001</v>
      </c>
    </row>
    <row r="23" spans="1:27" x14ac:dyDescent="0.35">
      <c r="A23" t="s">
        <v>32</v>
      </c>
      <c r="B23" s="23">
        <f t="shared" si="1"/>
        <v>0.15902481173840771</v>
      </c>
      <c r="C23" s="23">
        <f t="shared" si="1"/>
        <v>2.3750024589043703</v>
      </c>
      <c r="D23" s="23">
        <f t="shared" si="1"/>
        <v>4.2286863559940713</v>
      </c>
      <c r="E23" s="23">
        <f t="shared" si="1"/>
        <v>1.6725889768775077</v>
      </c>
      <c r="F23" s="23">
        <f t="shared" si="1"/>
        <v>5.5821351558813341E-2</v>
      </c>
      <c r="G23" s="23">
        <f t="shared" si="1"/>
        <v>1.5935501275945922</v>
      </c>
      <c r="H23" s="23">
        <f t="shared" si="1"/>
        <v>2.329085602026105</v>
      </c>
      <c r="I23" s="23">
        <f t="shared" si="1"/>
        <v>0.66183825625283832</v>
      </c>
      <c r="K23" s="16">
        <f>'Raw Plate Reader Measurements'!B20-'Raw Plate Reader Measurements'!$J20</f>
        <v>301</v>
      </c>
      <c r="L23" s="16">
        <f>'Raw Plate Reader Measurements'!C20-'Raw Plate Reader Measurements'!$J20</f>
        <v>2561</v>
      </c>
      <c r="M23" s="16">
        <f>'Raw Plate Reader Measurements'!D20-'Raw Plate Reader Measurements'!$J20</f>
        <v>2668</v>
      </c>
      <c r="N23" s="16">
        <f>'Raw Plate Reader Measurements'!E20-'Raw Plate Reader Measurements'!$J20</f>
        <v>2360</v>
      </c>
      <c r="O23" s="16">
        <f>'Raw Plate Reader Measurements'!F20-'Raw Plate Reader Measurements'!$J20</f>
        <v>73</v>
      </c>
      <c r="P23" s="16">
        <f>'Raw Plate Reader Measurements'!G20-'Raw Plate Reader Measurements'!$J20</f>
        <v>2413</v>
      </c>
      <c r="Q23" s="16">
        <f>'Raw Plate Reader Measurements'!H20-'Raw Plate Reader Measurements'!$J20</f>
        <v>2084</v>
      </c>
      <c r="R23" s="16">
        <f>'Raw Plate Reader Measurements'!I20-'Raw Plate Reader Measurements'!$J20</f>
        <v>782</v>
      </c>
      <c r="S23" s="26"/>
      <c r="T23" s="23">
        <f>'Raw Plate Reader Measurements'!M20-'Raw Plate Reader Measurements'!$U20</f>
        <v>0.16500000000000001</v>
      </c>
      <c r="U23" s="23">
        <f>'Raw Plate Reader Measurements'!N20-'Raw Plate Reader Measurements'!$U20</f>
        <v>9.4E-2</v>
      </c>
      <c r="V23" s="23">
        <f>'Raw Plate Reader Measurements'!O20-'Raw Plate Reader Measurements'!$U20</f>
        <v>5.4999999999999993E-2</v>
      </c>
      <c r="W23" s="23">
        <f>'Raw Plate Reader Measurements'!P20-'Raw Plate Reader Measurements'!$U20</f>
        <v>0.123</v>
      </c>
      <c r="X23" s="23">
        <f>'Raw Plate Reader Measurements'!Q20-'Raw Plate Reader Measurements'!$U20</f>
        <v>0.11399999999999999</v>
      </c>
      <c r="Y23" s="23">
        <f>'Raw Plate Reader Measurements'!R20-'Raw Plate Reader Measurements'!$U20</f>
        <v>0.13200000000000001</v>
      </c>
      <c r="Z23" s="23">
        <f>'Raw Plate Reader Measurements'!S20-'Raw Plate Reader Measurements'!$U20</f>
        <v>7.7999999999999986E-2</v>
      </c>
      <c r="AA23" s="23">
        <f>'Raw Plate Reader Measurements'!T20-'Raw Plate Reader Measurements'!$U20</f>
        <v>0.10300000000000001</v>
      </c>
    </row>
    <row r="24" spans="1:27" x14ac:dyDescent="0.35">
      <c r="A24" t="s">
        <v>36</v>
      </c>
      <c r="B24" s="23">
        <f t="shared" si="1"/>
        <v>4.5305000307712708E-2</v>
      </c>
      <c r="C24" s="23">
        <f t="shared" si="1"/>
        <v>0.41145688831186694</v>
      </c>
      <c r="D24" s="23">
        <f t="shared" si="1"/>
        <v>1.6447574922878188</v>
      </c>
      <c r="E24" s="23">
        <f t="shared" si="1"/>
        <v>1.2119272932986529</v>
      </c>
      <c r="F24" s="23">
        <f t="shared" si="1"/>
        <v>5.0616621033444532E-2</v>
      </c>
      <c r="G24" s="23">
        <f t="shared" si="1"/>
        <v>2.1960718483465174</v>
      </c>
      <c r="H24" s="23">
        <f t="shared" si="1"/>
        <v>1.0675048517891443</v>
      </c>
      <c r="I24" s="23">
        <f t="shared" si="1"/>
        <v>0.38084121168426199</v>
      </c>
      <c r="K24" s="16">
        <f>'Raw Plate Reader Measurements'!B21-'Raw Plate Reader Measurements'!$J21</f>
        <v>145</v>
      </c>
      <c r="L24" s="16">
        <f>'Raw Plate Reader Measurements'!C21-'Raw Plate Reader Measurements'!$J21</f>
        <v>2006</v>
      </c>
      <c r="M24" s="16">
        <f>'Raw Plate Reader Measurements'!D21-'Raw Plate Reader Measurements'!$J21</f>
        <v>3566</v>
      </c>
      <c r="N24" s="16">
        <f>'Raw Plate Reader Measurements'!E21-'Raw Plate Reader Measurements'!$J21</f>
        <v>3281</v>
      </c>
      <c r="O24" s="16">
        <f>'Raw Plate Reader Measurements'!F21-'Raw Plate Reader Measurements'!$J21</f>
        <v>144</v>
      </c>
      <c r="P24" s="16">
        <f>'Raw Plate Reader Measurements'!G21-'Raw Plate Reader Measurements'!$J21</f>
        <v>4459</v>
      </c>
      <c r="Q24" s="16">
        <f>'Raw Plate Reader Measurements'!H21-'Raw Plate Reader Measurements'!$J21</f>
        <v>2192</v>
      </c>
      <c r="R24" s="16">
        <f>'Raw Plate Reader Measurements'!I21-'Raw Plate Reader Measurements'!$J21</f>
        <v>1232</v>
      </c>
      <c r="S24" s="26"/>
      <c r="T24" s="23">
        <f>'Raw Plate Reader Measurements'!M21-'Raw Plate Reader Measurements'!$U21</f>
        <v>0.27899999999999997</v>
      </c>
      <c r="U24" s="23">
        <f>'Raw Plate Reader Measurements'!N21-'Raw Plate Reader Measurements'!$U21</f>
        <v>0.42499999999999999</v>
      </c>
      <c r="V24" s="23">
        <f>'Raw Plate Reader Measurements'!O21-'Raw Plate Reader Measurements'!$U21</f>
        <v>0.189</v>
      </c>
      <c r="W24" s="23">
        <f>'Raw Plate Reader Measurements'!P21-'Raw Plate Reader Measurements'!$U21</f>
        <v>0.23599999999999999</v>
      </c>
      <c r="X24" s="23">
        <f>'Raw Plate Reader Measurements'!Q21-'Raw Plate Reader Measurements'!$U21</f>
        <v>0.248</v>
      </c>
      <c r="Y24" s="23">
        <f>'Raw Plate Reader Measurements'!R21-'Raw Plate Reader Measurements'!$U21</f>
        <v>0.17699999999999999</v>
      </c>
      <c r="Z24" s="23">
        <f>'Raw Plate Reader Measurements'!S21-'Raw Plate Reader Measurements'!$U21</f>
        <v>0.17899999999999999</v>
      </c>
      <c r="AA24" s="23">
        <f>'Raw Plate Reader Measurements'!T21-'Raw Plate Reader Measurements'!$U21</f>
        <v>0.28199999999999997</v>
      </c>
    </row>
    <row r="25" spans="1:27" x14ac:dyDescent="0.35">
      <c r="A25" t="s">
        <v>37</v>
      </c>
      <c r="B25" s="23">
        <f t="shared" si="1"/>
        <v>9.8796145498612098E-2</v>
      </c>
      <c r="C25" s="23">
        <f t="shared" si="1"/>
        <v>2.092898738352952</v>
      </c>
      <c r="D25" s="23">
        <f t="shared" si="1"/>
        <v>3.998740903567878</v>
      </c>
      <c r="E25" s="23">
        <f t="shared" si="1"/>
        <v>-0.49784388857172091</v>
      </c>
      <c r="F25" s="23">
        <f t="shared" si="1"/>
        <v>9.9388404145287934E-2</v>
      </c>
      <c r="G25" s="23">
        <f t="shared" si="1"/>
        <v>3.7724660652642803</v>
      </c>
      <c r="H25" s="23">
        <f t="shared" si="1"/>
        <v>1.2960690259018219</v>
      </c>
      <c r="I25" s="23">
        <f t="shared" si="1"/>
        <v>0.65062284365174816</v>
      </c>
      <c r="K25" s="16">
        <f>'Raw Plate Reader Measurements'!B22-'Raw Plate Reader Measurements'!$J22</f>
        <v>187</v>
      </c>
      <c r="L25" s="16">
        <f>'Raw Plate Reader Measurements'!C22-'Raw Plate Reader Measurements'!$J22</f>
        <v>2809</v>
      </c>
      <c r="M25" s="16">
        <f>'Raw Plate Reader Measurements'!D22-'Raw Plate Reader Measurements'!$J22</f>
        <v>4633</v>
      </c>
      <c r="N25" s="16">
        <f>'Raw Plate Reader Measurements'!E22-'Raw Plate Reader Measurements'!$J22</f>
        <v>-988</v>
      </c>
      <c r="O25" s="16">
        <f>'Raw Plate Reader Measurements'!F22-'Raw Plate Reader Measurements'!$J22</f>
        <v>179</v>
      </c>
      <c r="P25" s="16">
        <f>'Raw Plate Reader Measurements'!G22-'Raw Plate Reader Measurements'!$J22</f>
        <v>5496</v>
      </c>
      <c r="Q25" s="16">
        <f>'Raw Plate Reader Measurements'!H22-'Raw Plate Reader Measurements'!$J22</f>
        <v>1799</v>
      </c>
      <c r="R25" s="16">
        <f>'Raw Plate Reader Measurements'!I22-'Raw Plate Reader Measurements'!$J22</f>
        <v>1127</v>
      </c>
      <c r="S25" s="26"/>
      <c r="T25" s="23">
        <f>'Raw Plate Reader Measurements'!M22-'Raw Plate Reader Measurements'!$U22</f>
        <v>0.16500000000000001</v>
      </c>
      <c r="U25" s="23">
        <f>'Raw Plate Reader Measurements'!N22-'Raw Plate Reader Measurements'!$U22</f>
        <v>0.11699999999999999</v>
      </c>
      <c r="V25" s="23">
        <f>'Raw Plate Reader Measurements'!O22-'Raw Plate Reader Measurements'!$U22</f>
        <v>0.10100000000000001</v>
      </c>
      <c r="W25" s="23">
        <f>'Raw Plate Reader Measurements'!P22-'Raw Plate Reader Measurements'!$U22</f>
        <v>0.17300000000000001</v>
      </c>
      <c r="X25" s="23">
        <f>'Raw Plate Reader Measurements'!Q22-'Raw Plate Reader Measurements'!$U22</f>
        <v>0.157</v>
      </c>
      <c r="Y25" s="23">
        <f>'Raw Plate Reader Measurements'!R22-'Raw Plate Reader Measurements'!$U22</f>
        <v>0.127</v>
      </c>
      <c r="Z25" s="23">
        <f>'Raw Plate Reader Measurements'!S22-'Raw Plate Reader Measurements'!$U22</f>
        <v>0.121</v>
      </c>
      <c r="AA25" s="23">
        <f>'Raw Plate Reader Measurements'!T22-'Raw Plate Reader Measurements'!$U22</f>
        <v>0.151</v>
      </c>
    </row>
    <row r="26" spans="1:27" x14ac:dyDescent="0.35">
      <c r="A26" t="s">
        <v>38</v>
      </c>
      <c r="B26" s="23">
        <f t="shared" si="1"/>
        <v>0.16929262783649643</v>
      </c>
      <c r="C26" s="23">
        <f t="shared" si="1"/>
        <v>2.2031012124556812</v>
      </c>
      <c r="D26" s="23">
        <f t="shared" si="1"/>
        <v>4.4237574159039745</v>
      </c>
      <c r="E26" s="23">
        <f t="shared" si="1"/>
        <v>2.181208172095892</v>
      </c>
      <c r="F26" s="23">
        <f t="shared" si="1"/>
        <v>7.604459259279904E-2</v>
      </c>
      <c r="G26" s="23">
        <f t="shared" si="1"/>
        <v>3.839247271765919</v>
      </c>
      <c r="H26" s="23">
        <f t="shared" si="1"/>
        <v>2.032101110353806</v>
      </c>
      <c r="I26" s="23">
        <f t="shared" si="1"/>
        <v>0.79320288911501169</v>
      </c>
      <c r="K26" s="16">
        <f>'Raw Plate Reader Measurements'!B23-'Raw Plate Reader Measurements'!$J23</f>
        <v>268</v>
      </c>
      <c r="L26" s="16">
        <f>'Raw Plate Reader Measurements'!C23-'Raw Plate Reader Measurements'!$J23</f>
        <v>1946</v>
      </c>
      <c r="M26" s="16">
        <f>'Raw Plate Reader Measurements'!D23-'Raw Plate Reader Measurements'!$J23</f>
        <v>4009</v>
      </c>
      <c r="N26" s="16">
        <f>'Raw Plate Reader Measurements'!E23-'Raw Plate Reader Measurements'!$J23</f>
        <v>3478</v>
      </c>
      <c r="O26" s="16">
        <f>'Raw Plate Reader Measurements'!F23-'Raw Plate Reader Measurements'!$J23</f>
        <v>123</v>
      </c>
      <c r="P26" s="16">
        <f>'Raw Plate Reader Measurements'!G23-'Raw Plate Reader Measurements'!$J23</f>
        <v>4228</v>
      </c>
      <c r="Q26" s="16">
        <f>'Raw Plate Reader Measurements'!H23-'Raw Plate Reader Measurements'!$J23</f>
        <v>2098</v>
      </c>
      <c r="R26" s="16">
        <f>'Raw Plate Reader Measurements'!I23-'Raw Plate Reader Measurements'!$J23</f>
        <v>1101</v>
      </c>
      <c r="S26" s="26"/>
      <c r="T26" s="23">
        <f>'Raw Plate Reader Measurements'!M23-'Raw Plate Reader Measurements'!$U23</f>
        <v>0.13800000000000001</v>
      </c>
      <c r="U26" s="23">
        <f>'Raw Plate Reader Measurements'!N23-'Raw Plate Reader Measurements'!$U23</f>
        <v>7.7000000000000013E-2</v>
      </c>
      <c r="V26" s="23">
        <f>'Raw Plate Reader Measurements'!O23-'Raw Plate Reader Measurements'!$U23</f>
        <v>7.9000000000000015E-2</v>
      </c>
      <c r="W26" s="23">
        <f>'Raw Plate Reader Measurements'!P23-'Raw Plate Reader Measurements'!$U23</f>
        <v>0.13900000000000001</v>
      </c>
      <c r="X26" s="23">
        <f>'Raw Plate Reader Measurements'!Q23-'Raw Plate Reader Measurements'!$U23</f>
        <v>0.14100000000000001</v>
      </c>
      <c r="Y26" s="23">
        <f>'Raw Plate Reader Measurements'!R23-'Raw Plate Reader Measurements'!$U23</f>
        <v>9.6000000000000002E-2</v>
      </c>
      <c r="Z26" s="23">
        <f>'Raw Plate Reader Measurements'!S23-'Raw Plate Reader Measurements'!$U23</f>
        <v>0.09</v>
      </c>
      <c r="AA26" s="23">
        <f>'Raw Plate Reader Measurements'!T23-'Raw Plate Reader Measurements'!$U23</f>
        <v>0.121</v>
      </c>
    </row>
    <row r="27" spans="1:27" x14ac:dyDescent="0.35">
      <c r="A27" t="s">
        <v>39</v>
      </c>
      <c r="B27" s="23">
        <f t="shared" si="1"/>
        <v>0.15702698622295963</v>
      </c>
      <c r="C27" s="23">
        <f t="shared" si="1"/>
        <v>4.6937249639919667</v>
      </c>
      <c r="D27" s="23">
        <f t="shared" si="1"/>
        <v>7.2043168306985512</v>
      </c>
      <c r="E27" s="23">
        <f t="shared" si="1"/>
        <v>2.0731074525042437</v>
      </c>
      <c r="F27" s="23">
        <f t="shared" si="1"/>
        <v>7.2953348991465758E-2</v>
      </c>
      <c r="G27" s="23">
        <f t="shared" si="1"/>
        <v>4.8921946746903107</v>
      </c>
      <c r="H27" s="23">
        <f t="shared" si="1"/>
        <v>2.1644435319423341</v>
      </c>
      <c r="I27" s="23">
        <f t="shared" si="1"/>
        <v>0.7103243089732475</v>
      </c>
      <c r="K27" s="16">
        <f>'Raw Plate Reader Measurements'!B24-'Raw Plate Reader Measurements'!$J24</f>
        <v>272</v>
      </c>
      <c r="L27" s="16">
        <f>'Raw Plate Reader Measurements'!C24-'Raw Plate Reader Measurements'!$J24</f>
        <v>3446</v>
      </c>
      <c r="M27" s="16">
        <f>'Raw Plate Reader Measurements'!D24-'Raw Plate Reader Measurements'!$J24</f>
        <v>6033</v>
      </c>
      <c r="N27" s="16">
        <f>'Raw Plate Reader Measurements'!E24-'Raw Plate Reader Measurements'!$J24</f>
        <v>2830</v>
      </c>
      <c r="O27" s="16">
        <f>'Raw Plate Reader Measurements'!F24-'Raw Plate Reader Measurements'!$J24</f>
        <v>118</v>
      </c>
      <c r="P27" s="16">
        <f>'Raw Plate Reader Measurements'!G24-'Raw Plate Reader Measurements'!$J24</f>
        <v>4658</v>
      </c>
      <c r="Q27" s="16">
        <f>'Raw Plate Reader Measurements'!H24-'Raw Plate Reader Measurements'!$J24</f>
        <v>2036</v>
      </c>
      <c r="R27" s="16">
        <f>'Raw Plate Reader Measurements'!I24-'Raw Plate Reader Measurements'!$J24</f>
        <v>1043</v>
      </c>
      <c r="S27" s="26"/>
      <c r="T27" s="23">
        <f>'Raw Plate Reader Measurements'!M24-'Raw Plate Reader Measurements'!$U24</f>
        <v>0.151</v>
      </c>
      <c r="U27" s="23">
        <f>'Raw Plate Reader Measurements'!N24-'Raw Plate Reader Measurements'!$U24</f>
        <v>6.4000000000000001E-2</v>
      </c>
      <c r="V27" s="23">
        <f>'Raw Plate Reader Measurements'!O24-'Raw Plate Reader Measurements'!$U24</f>
        <v>7.3000000000000009E-2</v>
      </c>
      <c r="W27" s="23">
        <f>'Raw Plate Reader Measurements'!P24-'Raw Plate Reader Measurements'!$U24</f>
        <v>0.11899999999999999</v>
      </c>
      <c r="X27" s="23">
        <f>'Raw Plate Reader Measurements'!Q24-'Raw Plate Reader Measurements'!$U24</f>
        <v>0.14099999999999999</v>
      </c>
      <c r="Y27" s="23">
        <f>'Raw Plate Reader Measurements'!R24-'Raw Plate Reader Measurements'!$U24</f>
        <v>8.299999999999999E-2</v>
      </c>
      <c r="Z27" s="23">
        <f>'Raw Plate Reader Measurements'!S24-'Raw Plate Reader Measurements'!$U24</f>
        <v>8.199999999999999E-2</v>
      </c>
      <c r="AA27" s="23">
        <f>'Raw Plate Reader Measurements'!T24-'Raw Plate Reader Measurements'!$U24</f>
        <v>0.128</v>
      </c>
    </row>
  </sheetData>
  <phoneticPr fontId="12"/>
  <pageMargins left="0.75" right="0.75" top="1" bottom="1" header="0.5" footer="0.5"/>
  <pageSetup orientation="portrait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workbookViewId="0">
      <selection activeCell="B1" sqref="B1"/>
    </sheetView>
  </sheetViews>
  <sheetFormatPr defaultColWidth="10.81640625" defaultRowHeight="14.5" x14ac:dyDescent="0.35"/>
  <cols>
    <col min="1" max="1" width="21.453125" customWidth="1"/>
    <col min="2" max="9" width="9.81640625" customWidth="1"/>
    <col min="10" max="10" width="6.1796875" customWidth="1"/>
    <col min="11" max="18" width="9.81640625" customWidth="1"/>
    <col min="19" max="19" width="6.1796875" customWidth="1"/>
    <col min="20" max="21" width="9.81640625" customWidth="1"/>
    <col min="22" max="37" width="9.6328125" customWidth="1"/>
    <col min="39" max="44" width="10.81640625" customWidth="1"/>
  </cols>
  <sheetData>
    <row r="1" spans="1:28" ht="18.5" x14ac:dyDescent="0.45">
      <c r="A1" s="12" t="s">
        <v>20</v>
      </c>
      <c r="B1" s="7" t="s">
        <v>132</v>
      </c>
      <c r="F1" s="11" t="s">
        <v>51</v>
      </c>
      <c r="I1" s="11"/>
    </row>
    <row r="2" spans="1:28" x14ac:dyDescent="0.35">
      <c r="A2" t="s">
        <v>130</v>
      </c>
      <c r="B2" s="15">
        <f>'Particle standard curve'!C30</f>
        <v>533325620.57267636</v>
      </c>
      <c r="F2" s="11" t="s">
        <v>162</v>
      </c>
      <c r="I2" s="11"/>
    </row>
    <row r="3" spans="1:28" x14ac:dyDescent="0.35">
      <c r="A3" s="10" t="s">
        <v>140</v>
      </c>
      <c r="B3" s="15">
        <f>'Fluorescein standard curve'!C31</f>
        <v>172479874.71377188</v>
      </c>
      <c r="I3" s="11"/>
    </row>
    <row r="4" spans="1:28" x14ac:dyDescent="0.35">
      <c r="I4" s="11"/>
    </row>
    <row r="7" spans="1:28" ht="18.5" x14ac:dyDescent="0.45">
      <c r="A7" s="13" t="s">
        <v>21</v>
      </c>
    </row>
    <row r="8" spans="1:28" ht="15.5" x14ac:dyDescent="0.35">
      <c r="A8" s="20" t="s">
        <v>139</v>
      </c>
      <c r="K8" s="20" t="s">
        <v>138</v>
      </c>
      <c r="T8" s="17" t="s">
        <v>137</v>
      </c>
    </row>
    <row r="9" spans="1:28" s="9" customFormat="1" x14ac:dyDescent="0.35">
      <c r="A9" s="17" t="s">
        <v>24</v>
      </c>
      <c r="B9" t="s">
        <v>47</v>
      </c>
      <c r="C9" t="s">
        <v>48</v>
      </c>
      <c r="D9" t="s">
        <v>40</v>
      </c>
      <c r="E9" t="s">
        <v>41</v>
      </c>
      <c r="F9" t="s">
        <v>42</v>
      </c>
      <c r="G9" t="s">
        <v>43</v>
      </c>
      <c r="H9" t="s">
        <v>44</v>
      </c>
      <c r="I9" t="s">
        <v>45</v>
      </c>
      <c r="J9"/>
      <c r="K9" t="s">
        <v>47</v>
      </c>
      <c r="L9" t="s">
        <v>48</v>
      </c>
      <c r="M9" t="s">
        <v>40</v>
      </c>
      <c r="N9" t="s">
        <v>41</v>
      </c>
      <c r="O9" t="s">
        <v>42</v>
      </c>
      <c r="P9" t="s">
        <v>43</v>
      </c>
      <c r="Q9" t="s">
        <v>44</v>
      </c>
      <c r="R9" t="s">
        <v>45</v>
      </c>
      <c r="S9"/>
      <c r="T9" t="s">
        <v>47</v>
      </c>
      <c r="U9" t="s">
        <v>48</v>
      </c>
      <c r="V9" t="s">
        <v>40</v>
      </c>
      <c r="W9" t="s">
        <v>41</v>
      </c>
      <c r="X9" t="s">
        <v>42</v>
      </c>
      <c r="Y9" t="s">
        <v>43</v>
      </c>
      <c r="Z9" t="s">
        <v>44</v>
      </c>
      <c r="AA9" t="s">
        <v>45</v>
      </c>
      <c r="AB9"/>
    </row>
    <row r="10" spans="1:28" x14ac:dyDescent="0.35">
      <c r="A10" t="s">
        <v>31</v>
      </c>
      <c r="B10" s="15">
        <v>1406</v>
      </c>
      <c r="C10" s="15">
        <v>1941</v>
      </c>
      <c r="D10" s="15">
        <v>2269</v>
      </c>
      <c r="E10" s="15">
        <v>1840</v>
      </c>
      <c r="F10" s="15">
        <v>1186</v>
      </c>
      <c r="G10" s="15">
        <v>2271</v>
      </c>
      <c r="H10" s="15">
        <v>2446</v>
      </c>
      <c r="I10" s="15">
        <v>1728</v>
      </c>
      <c r="K10" s="16">
        <f>'Raw Plate Reader Measurements'!B7-'Raw Plate Reader Measurements'!$J7</f>
        <v>2.7999999999999997E-2</v>
      </c>
      <c r="L10" s="16">
        <f>'Raw Plate Reader Measurements'!C7-'Raw Plate Reader Measurements'!$J7</f>
        <v>2.1999999999999992E-2</v>
      </c>
      <c r="M10" s="16">
        <f>'Raw Plate Reader Measurements'!D7-'Raw Plate Reader Measurements'!$J7</f>
        <v>5.9999999999999915E-3</v>
      </c>
      <c r="N10" s="16">
        <f>'Raw Plate Reader Measurements'!E7-'Raw Plate Reader Measurements'!$J7</f>
        <v>3.3999999999999989E-2</v>
      </c>
      <c r="O10" s="16">
        <f>'Raw Plate Reader Measurements'!F7-'Raw Plate Reader Measurements'!$J7</f>
        <v>4.4999999999999998E-2</v>
      </c>
      <c r="P10" s="16">
        <f>'Raw Plate Reader Measurements'!G7-'Raw Plate Reader Measurements'!$J7</f>
        <v>2.3999999999999994E-2</v>
      </c>
      <c r="Q10" s="16">
        <f>'Raw Plate Reader Measurements'!H7-'Raw Plate Reader Measurements'!$J7</f>
        <v>2.0999999999999991E-2</v>
      </c>
      <c r="R10" s="16">
        <f>'Raw Plate Reader Measurements'!I7-'Raw Plate Reader Measurements'!$J7</f>
        <v>2.0999999999999991E-2</v>
      </c>
      <c r="S10" s="26"/>
      <c r="T10" s="23">
        <f>'Raw Plate Reader Measurements'!M7-'Raw Plate Reader Measurements'!$U7</f>
        <v>0.58599999999999997</v>
      </c>
      <c r="U10" s="23">
        <f>'Raw Plate Reader Measurements'!N7-'Raw Plate Reader Measurements'!$U7</f>
        <v>1.008</v>
      </c>
      <c r="V10" s="23">
        <f>'Raw Plate Reader Measurements'!O7-'Raw Plate Reader Measurements'!$U7</f>
        <v>0.23199999999999998</v>
      </c>
      <c r="W10" s="23">
        <f>'Raw Plate Reader Measurements'!P7-'Raw Plate Reader Measurements'!$U7</f>
        <v>1.0980000000000001</v>
      </c>
      <c r="X10" s="23">
        <f>'Raw Plate Reader Measurements'!Q7-'Raw Plate Reader Measurements'!$U7</f>
        <v>0.7679999999999999</v>
      </c>
      <c r="Y10" s="23">
        <f>'Raw Plate Reader Measurements'!R7-'Raw Plate Reader Measurements'!$U7</f>
        <v>0.80799999999999994</v>
      </c>
      <c r="Z10" s="23">
        <f>'Raw Plate Reader Measurements'!S7-'Raw Plate Reader Measurements'!$U7</f>
        <v>0.79899999999999993</v>
      </c>
      <c r="AA10" s="23">
        <f>'Raw Plate Reader Measurements'!T7-'Raw Plate Reader Measurements'!$U7</f>
        <v>0.30299999999999999</v>
      </c>
    </row>
    <row r="11" spans="1:28" x14ac:dyDescent="0.35">
      <c r="A11" t="s">
        <v>34</v>
      </c>
      <c r="B11" s="15">
        <v>1421</v>
      </c>
      <c r="C11" s="15">
        <v>1780</v>
      </c>
      <c r="D11" s="15">
        <v>2245</v>
      </c>
      <c r="E11" s="15">
        <v>1873</v>
      </c>
      <c r="F11" s="15">
        <v>1161</v>
      </c>
      <c r="G11" s="15">
        <v>2278</v>
      </c>
      <c r="H11" s="15">
        <v>2338</v>
      </c>
      <c r="I11" s="15">
        <v>1768</v>
      </c>
      <c r="K11" s="16">
        <f>'Raw Plate Reader Measurements'!B8-'Raw Plate Reader Measurements'!$J8</f>
        <v>8.5000000000000006E-2</v>
      </c>
      <c r="L11" s="16">
        <f>'Raw Plate Reader Measurements'!C8-'Raw Plate Reader Measurements'!$J8</f>
        <v>3.9999999999999994E-2</v>
      </c>
      <c r="M11" s="16">
        <f>'Raw Plate Reader Measurements'!D8-'Raw Plate Reader Measurements'!$J8</f>
        <v>3.4000000000000002E-2</v>
      </c>
      <c r="N11" s="16">
        <f>'Raw Plate Reader Measurements'!E8-'Raw Plate Reader Measurements'!$J8</f>
        <v>3.6000000000000004E-2</v>
      </c>
      <c r="O11" s="16">
        <f>'Raw Plate Reader Measurements'!F8-'Raw Plate Reader Measurements'!$J8</f>
        <v>2.1999999999999992E-2</v>
      </c>
      <c r="P11" s="16">
        <f>'Raw Plate Reader Measurements'!G8-'Raw Plate Reader Measurements'!$J8</f>
        <v>3.2000000000000001E-2</v>
      </c>
      <c r="Q11" s="16">
        <f>'Raw Plate Reader Measurements'!H8-'Raw Plate Reader Measurements'!$J8</f>
        <v>3.2000000000000001E-2</v>
      </c>
      <c r="R11" s="16">
        <f>'Raw Plate Reader Measurements'!I8-'Raw Plate Reader Measurements'!$J8</f>
        <v>2.4999999999999994E-2</v>
      </c>
      <c r="S11" s="26"/>
      <c r="T11" s="23">
        <f>'Raw Plate Reader Measurements'!M8-'Raw Plate Reader Measurements'!$U8</f>
        <v>0.20100000000000001</v>
      </c>
      <c r="U11" s="23">
        <f>'Raw Plate Reader Measurements'!N8-'Raw Plate Reader Measurements'!$U8</f>
        <v>0.66599999999999993</v>
      </c>
      <c r="V11" s="23">
        <f>'Raw Plate Reader Measurements'!O8-'Raw Plate Reader Measurements'!$U8</f>
        <v>0.21400000000000002</v>
      </c>
      <c r="W11" s="23">
        <f>'Raw Plate Reader Measurements'!P8-'Raw Plate Reader Measurements'!$U8</f>
        <v>0.34499999999999997</v>
      </c>
      <c r="X11" s="23">
        <f>'Raw Plate Reader Measurements'!Q8-'Raw Plate Reader Measurements'!$U8</f>
        <v>0.78600000000000003</v>
      </c>
      <c r="Y11" s="23">
        <f>'Raw Plate Reader Measurements'!R8-'Raw Plate Reader Measurements'!$U8</f>
        <v>0.41</v>
      </c>
      <c r="Z11" s="23">
        <f>'Raw Plate Reader Measurements'!S8-'Raw Plate Reader Measurements'!$U8</f>
        <v>0.39700000000000002</v>
      </c>
      <c r="AA11" s="23">
        <f>'Raw Plate Reader Measurements'!T8-'Raw Plate Reader Measurements'!$U8</f>
        <v>0.22899999999999998</v>
      </c>
    </row>
    <row r="12" spans="1:28" x14ac:dyDescent="0.35">
      <c r="A12" t="s">
        <v>33</v>
      </c>
      <c r="B12" s="15">
        <v>1331</v>
      </c>
      <c r="C12" s="15">
        <v>1741</v>
      </c>
      <c r="D12" s="15">
        <v>2108</v>
      </c>
      <c r="E12" s="15">
        <v>1784</v>
      </c>
      <c r="F12" s="15">
        <v>1184</v>
      </c>
      <c r="G12" s="15">
        <v>2060</v>
      </c>
      <c r="H12" s="15">
        <v>2090</v>
      </c>
      <c r="I12" s="15">
        <v>1593</v>
      </c>
      <c r="K12" s="16">
        <f>'Raw Plate Reader Measurements'!B9-'Raw Plate Reader Measurements'!$J9</f>
        <v>1.1999999999999997E-2</v>
      </c>
      <c r="L12" s="16">
        <f>'Raw Plate Reader Measurements'!C9-'Raw Plate Reader Measurements'!$J9</f>
        <v>2.5999999999999995E-2</v>
      </c>
      <c r="M12" s="16">
        <f>'Raw Plate Reader Measurements'!D9-'Raw Plate Reader Measurements'!$J9</f>
        <v>1.1999999999999997E-2</v>
      </c>
      <c r="N12" s="16">
        <f>'Raw Plate Reader Measurements'!E9-'Raw Plate Reader Measurements'!$J9</f>
        <v>4.3999999999999997E-2</v>
      </c>
      <c r="O12" s="16">
        <f>'Raw Plate Reader Measurements'!F9-'Raw Plate Reader Measurements'!$J9</f>
        <v>3.2000000000000001E-2</v>
      </c>
      <c r="P12" s="16">
        <f>'Raw Plate Reader Measurements'!G9-'Raw Plate Reader Measurements'!$J9</f>
        <v>0.03</v>
      </c>
      <c r="Q12" s="16">
        <f>'Raw Plate Reader Measurements'!H9-'Raw Plate Reader Measurements'!$J9</f>
        <v>2.2999999999999993E-2</v>
      </c>
      <c r="R12" s="16">
        <f>'Raw Plate Reader Measurements'!I9-'Raw Plate Reader Measurements'!$J9</f>
        <v>1.9000000000000003E-2</v>
      </c>
      <c r="S12" s="26"/>
      <c r="T12" s="23">
        <f>'Raw Plate Reader Measurements'!M9-'Raw Plate Reader Measurements'!$U9</f>
        <v>0.32700000000000001</v>
      </c>
      <c r="U12" s="23">
        <f>'Raw Plate Reader Measurements'!N9-'Raw Plate Reader Measurements'!$U9</f>
        <v>0.15300000000000002</v>
      </c>
      <c r="V12" s="23">
        <f>'Raw Plate Reader Measurements'!O9-'Raw Plate Reader Measurements'!$U9</f>
        <v>9.3999999999999986E-2</v>
      </c>
      <c r="W12" s="23">
        <f>'Raw Plate Reader Measurements'!P9-'Raw Plate Reader Measurements'!$U9</f>
        <v>0.29699999999999999</v>
      </c>
      <c r="X12" s="23">
        <f>'Raw Plate Reader Measurements'!Q9-'Raw Plate Reader Measurements'!$U9</f>
        <v>0.26200000000000001</v>
      </c>
      <c r="Y12" s="23">
        <f>'Raw Plate Reader Measurements'!R9-'Raw Plate Reader Measurements'!$U9</f>
        <v>0.13300000000000001</v>
      </c>
      <c r="Z12" s="23">
        <f>'Raw Plate Reader Measurements'!S9-'Raw Plate Reader Measurements'!$U9</f>
        <v>0.128</v>
      </c>
      <c r="AA12" s="23">
        <f>'Raw Plate Reader Measurements'!T9-'Raw Plate Reader Measurements'!$U9</f>
        <v>0.182</v>
      </c>
    </row>
    <row r="13" spans="1:28" x14ac:dyDescent="0.35">
      <c r="A13" t="s">
        <v>32</v>
      </c>
      <c r="B13" s="15">
        <v>1375</v>
      </c>
      <c r="C13" s="15">
        <v>1956</v>
      </c>
      <c r="D13" s="15">
        <v>2206</v>
      </c>
      <c r="E13" s="15">
        <v>1874</v>
      </c>
      <c r="F13" s="15">
        <v>1182</v>
      </c>
      <c r="G13" s="15">
        <v>2005</v>
      </c>
      <c r="H13" s="15">
        <v>2390</v>
      </c>
      <c r="I13" s="15">
        <v>1566</v>
      </c>
      <c r="K13" s="16">
        <f>'Raw Plate Reader Measurements'!B10-'Raw Plate Reader Measurements'!$J10</f>
        <v>1.2999999999999998E-2</v>
      </c>
      <c r="L13" s="16">
        <f>'Raw Plate Reader Measurements'!C10-'Raw Plate Reader Measurements'!$J10</f>
        <v>2.6999999999999996E-2</v>
      </c>
      <c r="M13" s="16">
        <f>'Raw Plate Reader Measurements'!D10-'Raw Plate Reader Measurements'!$J10</f>
        <v>7.7000000000000013E-2</v>
      </c>
      <c r="N13" s="16">
        <f>'Raw Plate Reader Measurements'!E10-'Raw Plate Reader Measurements'!$J10</f>
        <v>5.3000000000000005E-2</v>
      </c>
      <c r="O13" s="16">
        <f>'Raw Plate Reader Measurements'!F10-'Raw Plate Reader Measurements'!$J10</f>
        <v>3.8000000000000006E-2</v>
      </c>
      <c r="P13" s="16">
        <f>'Raw Plate Reader Measurements'!G10-'Raw Plate Reader Measurements'!$J10</f>
        <v>3.6000000000000004E-2</v>
      </c>
      <c r="Q13" s="16">
        <f>'Raw Plate Reader Measurements'!H10-'Raw Plate Reader Measurements'!$J10</f>
        <v>2.2000000000000006E-2</v>
      </c>
      <c r="R13" s="16">
        <f>'Raw Plate Reader Measurements'!I10-'Raw Plate Reader Measurements'!$J10</f>
        <v>2.0000000000000004E-2</v>
      </c>
      <c r="S13" s="26"/>
      <c r="T13" s="23">
        <f>'Raw Plate Reader Measurements'!M10-'Raw Plate Reader Measurements'!$U10</f>
        <v>0.13900000000000001</v>
      </c>
      <c r="U13" s="23">
        <f>'Raw Plate Reader Measurements'!N10-'Raw Plate Reader Measurements'!$U10</f>
        <v>0.30399999999999999</v>
      </c>
      <c r="V13" s="23">
        <f>'Raw Plate Reader Measurements'!O10-'Raw Plate Reader Measurements'!$U10</f>
        <v>0.19800000000000001</v>
      </c>
      <c r="W13" s="23">
        <f>'Raw Plate Reader Measurements'!P10-'Raw Plate Reader Measurements'!$U10</f>
        <v>0.22700000000000004</v>
      </c>
      <c r="X13" s="23">
        <f>'Raw Plate Reader Measurements'!Q10-'Raw Plate Reader Measurements'!$U10</f>
        <v>0.19900000000000001</v>
      </c>
      <c r="Y13" s="23">
        <f>'Raw Plate Reader Measurements'!R10-'Raw Plate Reader Measurements'!$U10</f>
        <v>0.12300000000000001</v>
      </c>
      <c r="Z13" s="23">
        <f>'Raw Plate Reader Measurements'!S10-'Raw Plate Reader Measurements'!$U10</f>
        <v>0.15100000000000002</v>
      </c>
      <c r="AA13" s="23">
        <f>'Raw Plate Reader Measurements'!T10-'Raw Plate Reader Measurements'!$U10</f>
        <v>0.19</v>
      </c>
    </row>
    <row r="14" spans="1:28" x14ac:dyDescent="0.35">
      <c r="A14" t="s">
        <v>36</v>
      </c>
      <c r="B14" s="15">
        <v>1451</v>
      </c>
      <c r="C14" s="15">
        <v>1923</v>
      </c>
      <c r="D14" s="15">
        <v>2248</v>
      </c>
      <c r="E14" s="15">
        <v>2123</v>
      </c>
      <c r="F14" s="15">
        <v>1208</v>
      </c>
      <c r="G14" s="15">
        <v>2583</v>
      </c>
      <c r="H14" s="15">
        <v>1785</v>
      </c>
      <c r="I14" s="15">
        <v>1583</v>
      </c>
      <c r="K14" s="16">
        <f>'Raw Plate Reader Measurements'!B11-'Raw Plate Reader Measurements'!$J11</f>
        <v>1.0000000000000009E-3</v>
      </c>
      <c r="L14" s="16">
        <f>'Raw Plate Reader Measurements'!C11-'Raw Plate Reader Measurements'!$J11</f>
        <v>9.000000000000008E-3</v>
      </c>
      <c r="M14" s="16">
        <f>'Raw Plate Reader Measurements'!D11-'Raw Plate Reader Measurements'!$J11</f>
        <v>3.0000000000000027E-3</v>
      </c>
      <c r="N14" s="16">
        <f>'Raw Plate Reader Measurements'!E11-'Raw Plate Reader Measurements'!$J11</f>
        <v>9.000000000000008E-3</v>
      </c>
      <c r="O14" s="16">
        <f>'Raw Plate Reader Measurements'!F11-'Raw Plate Reader Measurements'!$J11</f>
        <v>4.300000000000001E-2</v>
      </c>
      <c r="P14" s="16">
        <f>'Raw Plate Reader Measurements'!G11-'Raw Plate Reader Measurements'!$J11</f>
        <v>3.6000000000000004E-2</v>
      </c>
      <c r="Q14" s="16">
        <f>'Raw Plate Reader Measurements'!H11-'Raw Plate Reader Measurements'!$J11</f>
        <v>0</v>
      </c>
      <c r="R14" s="16">
        <f>'Raw Plate Reader Measurements'!I11-'Raw Plate Reader Measurements'!$J11</f>
        <v>-7.9999999999999932E-3</v>
      </c>
      <c r="S14" s="26"/>
      <c r="T14" s="23">
        <f>'Raw Plate Reader Measurements'!M11-'Raw Plate Reader Measurements'!$U11</f>
        <v>0.89499999999999991</v>
      </c>
      <c r="U14" s="23">
        <f>'Raw Plate Reader Measurements'!N11-'Raw Plate Reader Measurements'!$U11</f>
        <v>0.94399999999999995</v>
      </c>
      <c r="V14" s="23">
        <f>'Raw Plate Reader Measurements'!O11-'Raw Plate Reader Measurements'!$U11</f>
        <v>0.18</v>
      </c>
      <c r="W14" s="23">
        <f>'Raw Plate Reader Measurements'!P11-'Raw Plate Reader Measurements'!$U11</f>
        <v>0.72499999999999998</v>
      </c>
      <c r="X14" s="23">
        <f>'Raw Plate Reader Measurements'!Q11-'Raw Plate Reader Measurements'!$U11</f>
        <v>1.0860000000000001</v>
      </c>
      <c r="Y14" s="23">
        <f>'Raw Plate Reader Measurements'!R11-'Raw Plate Reader Measurements'!$U11</f>
        <v>0.79499999999999993</v>
      </c>
      <c r="Z14" s="23">
        <f>'Raw Plate Reader Measurements'!S11-'Raw Plate Reader Measurements'!$U11</f>
        <v>0.23199999999999998</v>
      </c>
      <c r="AA14" s="23">
        <f>'Raw Plate Reader Measurements'!T11-'Raw Plate Reader Measurements'!$U11</f>
        <v>0.44500000000000001</v>
      </c>
    </row>
    <row r="15" spans="1:28" x14ac:dyDescent="0.35">
      <c r="A15" t="s">
        <v>37</v>
      </c>
      <c r="B15" s="15">
        <v>1482</v>
      </c>
      <c r="C15" s="15">
        <v>1795</v>
      </c>
      <c r="D15" s="15">
        <v>2201</v>
      </c>
      <c r="E15" s="15">
        <v>1948</v>
      </c>
      <c r="F15" s="15">
        <v>1312</v>
      </c>
      <c r="G15" s="15">
        <v>2578</v>
      </c>
      <c r="H15" s="15">
        <v>2363</v>
      </c>
      <c r="I15" s="15">
        <v>1464</v>
      </c>
      <c r="K15" s="16">
        <f>'Raw Plate Reader Measurements'!B12-'Raw Plate Reader Measurements'!$J12</f>
        <v>5.7999999999999996E-2</v>
      </c>
      <c r="L15" s="16">
        <f>'Raw Plate Reader Measurements'!C12-'Raw Plate Reader Measurements'!$J12</f>
        <v>3.3000000000000002E-2</v>
      </c>
      <c r="M15" s="16">
        <f>'Raw Plate Reader Measurements'!D12-'Raw Plate Reader Measurements'!$J12</f>
        <v>2.6999999999999996E-2</v>
      </c>
      <c r="N15" s="16">
        <f>'Raw Plate Reader Measurements'!E12-'Raw Plate Reader Measurements'!$J12</f>
        <v>3.6000000000000004E-2</v>
      </c>
      <c r="O15" s="16">
        <f>'Raw Plate Reader Measurements'!F12-'Raw Plate Reader Measurements'!$J12</f>
        <v>1.1999999999999997E-2</v>
      </c>
      <c r="P15" s="16">
        <f>'Raw Plate Reader Measurements'!G12-'Raw Plate Reader Measurements'!$J12</f>
        <v>2.8999999999999998E-2</v>
      </c>
      <c r="Q15" s="16">
        <f>'Raw Plate Reader Measurements'!H12-'Raw Plate Reader Measurements'!$J12</f>
        <v>4.0000000000000036E-3</v>
      </c>
      <c r="R15" s="16">
        <f>'Raw Plate Reader Measurements'!I12-'Raw Plate Reader Measurements'!$J12</f>
        <v>1.0000000000000009E-3</v>
      </c>
      <c r="S15" s="26"/>
      <c r="T15" s="23">
        <f>'Raw Plate Reader Measurements'!M12-'Raw Plate Reader Measurements'!$U12</f>
        <v>0.17300000000000001</v>
      </c>
      <c r="U15" s="23">
        <f>'Raw Plate Reader Measurements'!N12-'Raw Plate Reader Measurements'!$U12</f>
        <v>0.60499999999999998</v>
      </c>
      <c r="V15" s="23">
        <f>'Raw Plate Reader Measurements'!O12-'Raw Plate Reader Measurements'!$U12</f>
        <v>0.19800000000000001</v>
      </c>
      <c r="W15" s="23">
        <f>'Raw Plate Reader Measurements'!P12-'Raw Plate Reader Measurements'!$U12</f>
        <v>0.42</v>
      </c>
      <c r="X15" s="23">
        <f>'Raw Plate Reader Measurements'!Q12-'Raw Plate Reader Measurements'!$U12</f>
        <v>0.53599999999999992</v>
      </c>
      <c r="Y15" s="23">
        <f>'Raw Plate Reader Measurements'!R12-'Raw Plate Reader Measurements'!$U12</f>
        <v>0.8919999999999999</v>
      </c>
      <c r="Z15" s="23">
        <f>'Raw Plate Reader Measurements'!S12-'Raw Plate Reader Measurements'!$U12</f>
        <v>0.13100000000000001</v>
      </c>
      <c r="AA15" s="23">
        <f>'Raw Plate Reader Measurements'!T12-'Raw Plate Reader Measurements'!$U12</f>
        <v>0.58199999999999996</v>
      </c>
    </row>
    <row r="16" spans="1:28" x14ac:dyDescent="0.35">
      <c r="A16" t="s">
        <v>38</v>
      </c>
      <c r="B16" s="15">
        <v>1461</v>
      </c>
      <c r="C16" s="15">
        <v>1703</v>
      </c>
      <c r="D16" s="15">
        <v>2185</v>
      </c>
      <c r="E16" s="15">
        <v>2019</v>
      </c>
      <c r="F16" s="15">
        <v>1185</v>
      </c>
      <c r="G16" s="15">
        <v>2581</v>
      </c>
      <c r="H16" s="15">
        <v>1927</v>
      </c>
      <c r="I16" s="15">
        <v>1428</v>
      </c>
      <c r="K16" s="16">
        <f>'Raw Plate Reader Measurements'!B13-'Raw Plate Reader Measurements'!$J13</f>
        <v>2.8999999999999998E-2</v>
      </c>
      <c r="L16" s="16">
        <f>'Raw Plate Reader Measurements'!C13-'Raw Plate Reader Measurements'!$J13</f>
        <v>2.4999999999999994E-2</v>
      </c>
      <c r="M16" s="16">
        <f>'Raw Plate Reader Measurements'!D13-'Raw Plate Reader Measurements'!$J13</f>
        <v>1.1999999999999997E-2</v>
      </c>
      <c r="N16" s="16">
        <f>'Raw Plate Reader Measurements'!E13-'Raw Plate Reader Measurements'!$J13</f>
        <v>4.5999999999999999E-2</v>
      </c>
      <c r="O16" s="16">
        <f>'Raw Plate Reader Measurements'!F13-'Raw Plate Reader Measurements'!$J13</f>
        <v>3.2000000000000001E-2</v>
      </c>
      <c r="P16" s="16">
        <f>'Raw Plate Reader Measurements'!G13-'Raw Plate Reader Measurements'!$J13</f>
        <v>2.6999999999999996E-2</v>
      </c>
      <c r="Q16" s="16">
        <f>'Raw Plate Reader Measurements'!H13-'Raw Plate Reader Measurements'!$J13</f>
        <v>1.1999999999999997E-2</v>
      </c>
      <c r="R16" s="16">
        <f>'Raw Plate Reader Measurements'!I13-'Raw Plate Reader Measurements'!$J13</f>
        <v>1.4999999999999999E-2</v>
      </c>
      <c r="S16" s="26"/>
      <c r="T16" s="23">
        <f>'Raw Plate Reader Measurements'!M13-'Raw Plate Reader Measurements'!$U13</f>
        <v>0.124</v>
      </c>
      <c r="U16" s="23">
        <f>'Raw Plate Reader Measurements'!N13-'Raw Plate Reader Measurements'!$U13</f>
        <v>0.21600000000000003</v>
      </c>
      <c r="V16" s="23">
        <f>'Raw Plate Reader Measurements'!O13-'Raw Plate Reader Measurements'!$U13</f>
        <v>0.11399999999999999</v>
      </c>
      <c r="W16" s="23">
        <f>'Raw Plate Reader Measurements'!P13-'Raw Plate Reader Measurements'!$U13</f>
        <v>0.21700000000000003</v>
      </c>
      <c r="X16" s="23">
        <f>'Raw Plate Reader Measurements'!Q13-'Raw Plate Reader Measurements'!$U13</f>
        <v>0.32100000000000001</v>
      </c>
      <c r="Y16" s="23">
        <f>'Raw Plate Reader Measurements'!R13-'Raw Plate Reader Measurements'!$U13</f>
        <v>0.17899999999999999</v>
      </c>
      <c r="Z16" s="23">
        <f>'Raw Plate Reader Measurements'!S13-'Raw Plate Reader Measurements'!$U13</f>
        <v>0.10300000000000001</v>
      </c>
      <c r="AA16" s="23">
        <f>'Raw Plate Reader Measurements'!T13-'Raw Plate Reader Measurements'!$U13</f>
        <v>0.32600000000000001</v>
      </c>
    </row>
    <row r="17" spans="1:27" x14ac:dyDescent="0.35">
      <c r="A17" t="s">
        <v>39</v>
      </c>
      <c r="B17" s="15">
        <v>1413</v>
      </c>
      <c r="C17" s="15">
        <v>1751</v>
      </c>
      <c r="D17" s="15">
        <v>2196</v>
      </c>
      <c r="E17" s="15">
        <v>1953</v>
      </c>
      <c r="F17" s="15">
        <v>1190</v>
      </c>
      <c r="G17" s="15">
        <v>2507</v>
      </c>
      <c r="H17" s="15">
        <v>2166</v>
      </c>
      <c r="I17" s="15">
        <v>1618</v>
      </c>
      <c r="K17" s="16">
        <f>'Raw Plate Reader Measurements'!B14-'Raw Plate Reader Measurements'!$J14</f>
        <v>3.8000000000000006E-2</v>
      </c>
      <c r="L17" s="16">
        <f>'Raw Plate Reader Measurements'!C14-'Raw Plate Reader Measurements'!$J14</f>
        <v>2.4999999999999994E-2</v>
      </c>
      <c r="M17" s="16">
        <f>'Raw Plate Reader Measurements'!D14-'Raw Plate Reader Measurements'!$J14</f>
        <v>3.4000000000000002E-2</v>
      </c>
      <c r="N17" s="16">
        <f>'Raw Plate Reader Measurements'!E14-'Raw Plate Reader Measurements'!$J14</f>
        <v>2.0000000000000004E-2</v>
      </c>
      <c r="O17" s="16">
        <f>'Raw Plate Reader Measurements'!F14-'Raw Plate Reader Measurements'!$J14</f>
        <v>3.2000000000000001E-2</v>
      </c>
      <c r="P17" s="16">
        <f>'Raw Plate Reader Measurements'!G14-'Raw Plate Reader Measurements'!$J14</f>
        <v>2.1000000000000005E-2</v>
      </c>
      <c r="Q17" s="16">
        <f>'Raw Plate Reader Measurements'!H14-'Raw Plate Reader Measurements'!$J14</f>
        <v>9.999999999999995E-3</v>
      </c>
      <c r="R17" s="16">
        <f>'Raw Plate Reader Measurements'!I14-'Raw Plate Reader Measurements'!$J14</f>
        <v>8.0000000000000071E-3</v>
      </c>
      <c r="S17" s="26"/>
      <c r="T17" s="23">
        <f>'Raw Plate Reader Measurements'!M14-'Raw Plate Reader Measurements'!$U14</f>
        <v>0.123</v>
      </c>
      <c r="U17" s="23">
        <f>'Raw Plate Reader Measurements'!N14-'Raw Plate Reader Measurements'!$U14</f>
        <v>0.219</v>
      </c>
      <c r="V17" s="23">
        <f>'Raw Plate Reader Measurements'!O14-'Raw Plate Reader Measurements'!$U14</f>
        <v>9.1999999999999998E-2</v>
      </c>
      <c r="W17" s="23">
        <f>'Raw Plate Reader Measurements'!P14-'Raw Plate Reader Measurements'!$U14</f>
        <v>0.16</v>
      </c>
      <c r="X17" s="23">
        <f>'Raw Plate Reader Measurements'!Q14-'Raw Plate Reader Measurements'!$U14</f>
        <v>0.14699999999999999</v>
      </c>
      <c r="Y17" s="23">
        <f>'Raw Plate Reader Measurements'!R14-'Raw Plate Reader Measurements'!$U14</f>
        <v>0.20699999999999999</v>
      </c>
      <c r="Z17" s="23">
        <f>'Raw Plate Reader Measurements'!S14-'Raw Plate Reader Measurements'!$U14</f>
        <v>6.6000000000000003E-2</v>
      </c>
      <c r="AA17" s="23">
        <f>'Raw Plate Reader Measurements'!T14-'Raw Plate Reader Measurements'!$U14</f>
        <v>0.217</v>
      </c>
    </row>
    <row r="18" spans="1:27" x14ac:dyDescent="0.35">
      <c r="K18" s="26"/>
      <c r="L18" s="26"/>
      <c r="M18" s="26"/>
      <c r="N18" s="26"/>
      <c r="O18" s="26"/>
      <c r="P18" s="26"/>
      <c r="Q18" s="26"/>
      <c r="R18" s="26"/>
      <c r="S18" s="26"/>
      <c r="T18" s="25"/>
      <c r="U18" s="25"/>
      <c r="V18" s="25"/>
      <c r="W18" s="25"/>
      <c r="X18" s="25"/>
      <c r="Y18" s="25"/>
      <c r="Z18" s="25"/>
      <c r="AA18" s="25"/>
    </row>
    <row r="19" spans="1:27" x14ac:dyDescent="0.35">
      <c r="A19" s="17" t="s">
        <v>25</v>
      </c>
      <c r="B19" t="s">
        <v>47</v>
      </c>
      <c r="C19" t="s">
        <v>48</v>
      </c>
      <c r="D19" t="s">
        <v>40</v>
      </c>
      <c r="E19" t="s">
        <v>41</v>
      </c>
      <c r="F19" t="s">
        <v>42</v>
      </c>
      <c r="G19" t="s">
        <v>43</v>
      </c>
      <c r="H19" t="s">
        <v>44</v>
      </c>
      <c r="I19" t="s">
        <v>45</v>
      </c>
      <c r="K19" s="26" t="s">
        <v>47</v>
      </c>
      <c r="L19" s="26" t="s">
        <v>48</v>
      </c>
      <c r="M19" s="26" t="s">
        <v>40</v>
      </c>
      <c r="N19" s="26" t="s">
        <v>41</v>
      </c>
      <c r="O19" s="26" t="s">
        <v>42</v>
      </c>
      <c r="P19" s="26" t="s">
        <v>43</v>
      </c>
      <c r="Q19" s="26" t="s">
        <v>44</v>
      </c>
      <c r="R19" s="26" t="s">
        <v>45</v>
      </c>
      <c r="S19" s="26"/>
      <c r="T19" s="25" t="s">
        <v>47</v>
      </c>
      <c r="U19" s="25" t="s">
        <v>48</v>
      </c>
      <c r="V19" s="25" t="s">
        <v>40</v>
      </c>
      <c r="W19" s="25" t="s">
        <v>41</v>
      </c>
      <c r="X19" s="25" t="s">
        <v>42</v>
      </c>
      <c r="Y19" s="25" t="s">
        <v>43</v>
      </c>
      <c r="Z19" s="25" t="s">
        <v>44</v>
      </c>
      <c r="AA19" s="25" t="s">
        <v>45</v>
      </c>
    </row>
    <row r="20" spans="1:27" x14ac:dyDescent="0.35">
      <c r="A20" t="s">
        <v>31</v>
      </c>
      <c r="B20" s="15">
        <f t="shared" ref="B20:I27" si="0">K20/T20*$B$3/$B$2</f>
        <v>381.15523518812489</v>
      </c>
      <c r="C20" s="15">
        <f t="shared" si="0"/>
        <v>1790.871076586003</v>
      </c>
      <c r="D20" s="15">
        <f t="shared" si="0"/>
        <v>8634.3245100819368</v>
      </c>
      <c r="E20" s="15">
        <f t="shared" si="0"/>
        <v>2548.9736018419508</v>
      </c>
      <c r="F20" s="15">
        <f t="shared" si="0"/>
        <v>233.4136407318056</v>
      </c>
      <c r="G20" s="15">
        <f t="shared" si="0"/>
        <v>12610.122381052532</v>
      </c>
      <c r="H20" s="15">
        <f t="shared" si="0"/>
        <v>3646.5221190802267</v>
      </c>
      <c r="I20" s="15">
        <f t="shared" si="0"/>
        <v>1131.348170708314</v>
      </c>
      <c r="K20" s="16">
        <f>'Raw Plate Reader Measurements'!B17-'Raw Plate Reader Measurements'!$J17</f>
        <v>264</v>
      </c>
      <c r="L20" s="16">
        <f>'Raw Plate Reader Measurements'!C17-'Raw Plate Reader Measurements'!$J17</f>
        <v>2359</v>
      </c>
      <c r="M20" s="16">
        <f>'Raw Plate Reader Measurements'!D17-'Raw Plate Reader Measurements'!$J17</f>
        <v>4512</v>
      </c>
      <c r="N20" s="16">
        <f>'Raw Plate Reader Measurements'!E17-'Raw Plate Reader Measurements'!$J17</f>
        <v>2798</v>
      </c>
      <c r="O20" s="16">
        <f>'Raw Plate Reader Measurements'!F17-'Raw Plate Reader Measurements'!$J17</f>
        <v>249</v>
      </c>
      <c r="P20" s="16">
        <f>'Raw Plate Reader Measurements'!G17-'Raw Plate Reader Measurements'!$J17</f>
        <v>4757</v>
      </c>
      <c r="Q20" s="16">
        <f>'Raw Plate Reader Measurements'!H17-'Raw Plate Reader Measurements'!$J17</f>
        <v>2661</v>
      </c>
      <c r="R20" s="16">
        <f>'Raw Plate Reader Measurements'!I17-'Raw Plate Reader Measurements'!$J17</f>
        <v>997</v>
      </c>
      <c r="S20" s="26"/>
      <c r="T20" s="23">
        <f>'Raw Plate Reader Measurements'!M17-'Raw Plate Reader Measurements'!$U17</f>
        <v>0.22400000000000003</v>
      </c>
      <c r="U20" s="23">
        <f>'Raw Plate Reader Measurements'!N17-'Raw Plate Reader Measurements'!$U17</f>
        <v>0.42599999999999999</v>
      </c>
      <c r="V20" s="23">
        <f>'Raw Plate Reader Measurements'!O17-'Raw Plate Reader Measurements'!$U17</f>
        <v>0.16899999999999998</v>
      </c>
      <c r="W20" s="23">
        <f>'Raw Plate Reader Measurements'!P17-'Raw Plate Reader Measurements'!$U17</f>
        <v>0.35500000000000004</v>
      </c>
      <c r="X20" s="23">
        <f>'Raw Plate Reader Measurements'!Q17-'Raw Plate Reader Measurements'!$U17</f>
        <v>0.34500000000000003</v>
      </c>
      <c r="Y20" s="23">
        <f>'Raw Plate Reader Measurements'!R17-'Raw Plate Reader Measurements'!$U17</f>
        <v>0.12200000000000001</v>
      </c>
      <c r="Z20" s="23">
        <f>'Raw Plate Reader Measurements'!S17-'Raw Plate Reader Measurements'!$U17</f>
        <v>0.23600000000000004</v>
      </c>
      <c r="AA20" s="23">
        <f>'Raw Plate Reader Measurements'!T17-'Raw Plate Reader Measurements'!$U17</f>
        <v>0.28500000000000003</v>
      </c>
    </row>
    <row r="21" spans="1:27" x14ac:dyDescent="0.35">
      <c r="A21" t="s">
        <v>34</v>
      </c>
      <c r="B21" s="15">
        <f t="shared" si="0"/>
        <v>401.50966570074399</v>
      </c>
      <c r="C21" s="15">
        <f t="shared" si="0"/>
        <v>7022.9203134078862</v>
      </c>
      <c r="D21" s="15">
        <f t="shared" si="0"/>
        <v>10633.846056460616</v>
      </c>
      <c r="E21" s="15">
        <f t="shared" si="0"/>
        <v>5653.0222391660554</v>
      </c>
      <c r="F21" s="15">
        <f t="shared" si="0"/>
        <v>414.27841740958235</v>
      </c>
      <c r="G21" s="15">
        <f t="shared" si="0"/>
        <v>4274.4142648706438</v>
      </c>
      <c r="H21" s="15">
        <f t="shared" si="0"/>
        <v>5552.2799991890097</v>
      </c>
      <c r="I21" s="15">
        <f t="shared" si="0"/>
        <v>4666.6459148201984</v>
      </c>
      <c r="K21" s="16">
        <f>'Raw Plate Reader Measurements'!B18-'Raw Plate Reader Measurements'!$J18</f>
        <v>329</v>
      </c>
      <c r="L21" s="16">
        <f>'Raw Plate Reader Measurements'!C18-'Raw Plate Reader Measurements'!$J18</f>
        <v>2367</v>
      </c>
      <c r="M21" s="16">
        <f>'Raw Plate Reader Measurements'!D18-'Raw Plate Reader Measurements'!$J18</f>
        <v>2762</v>
      </c>
      <c r="N21" s="16">
        <f>'Raw Plate Reader Measurements'!E18-'Raw Plate Reader Measurements'!$J18</f>
        <v>2587</v>
      </c>
      <c r="O21" s="16">
        <f>'Raw Plate Reader Measurements'!F18-'Raw Plate Reader Measurements'!$J18</f>
        <v>155</v>
      </c>
      <c r="P21" s="16">
        <f>'Raw Plate Reader Measurements'!G18-'Raw Plate Reader Measurements'!$J18</f>
        <v>2498</v>
      </c>
      <c r="Q21" s="16">
        <f>'Raw Plate Reader Measurements'!H18-'Raw Plate Reader Measurements'!$J18</f>
        <v>1837</v>
      </c>
      <c r="R21" s="16">
        <f>'Raw Plate Reader Measurements'!I18-'Raw Plate Reader Measurements'!$J18</f>
        <v>1746</v>
      </c>
      <c r="S21" s="26"/>
      <c r="T21" s="23">
        <f>'Raw Plate Reader Measurements'!M18-'Raw Plate Reader Measurements'!$U18</f>
        <v>0.26500000000000001</v>
      </c>
      <c r="U21" s="23">
        <f>'Raw Plate Reader Measurements'!N18-'Raw Plate Reader Measurements'!$U18</f>
        <v>0.10900000000000001</v>
      </c>
      <c r="V21" s="23">
        <f>'Raw Plate Reader Measurements'!O18-'Raw Plate Reader Measurements'!$U18</f>
        <v>8.4000000000000019E-2</v>
      </c>
      <c r="W21" s="23">
        <f>'Raw Plate Reader Measurements'!P18-'Raw Plate Reader Measurements'!$U18</f>
        <v>0.14800000000000002</v>
      </c>
      <c r="X21" s="23">
        <f>'Raw Plate Reader Measurements'!Q18-'Raw Plate Reader Measurements'!$U18</f>
        <v>0.121</v>
      </c>
      <c r="Y21" s="23">
        <f>'Raw Plate Reader Measurements'!R18-'Raw Plate Reader Measurements'!$U18</f>
        <v>0.189</v>
      </c>
      <c r="Z21" s="23">
        <f>'Raw Plate Reader Measurements'!S18-'Raw Plate Reader Measurements'!$U18</f>
        <v>0.10700000000000001</v>
      </c>
      <c r="AA21" s="23">
        <f>'Raw Plate Reader Measurements'!T18-'Raw Plate Reader Measurements'!$U18</f>
        <v>0.121</v>
      </c>
    </row>
    <row r="22" spans="1:27" x14ac:dyDescent="0.35">
      <c r="A22" t="s">
        <v>33</v>
      </c>
      <c r="B22" s="15">
        <f t="shared" si="0"/>
        <v>333.03776578139718</v>
      </c>
      <c r="C22" s="15">
        <f t="shared" si="0"/>
        <v>12587.336932709097</v>
      </c>
      <c r="D22" s="15">
        <f t="shared" si="0"/>
        <v>15071.762183896579</v>
      </c>
      <c r="E22" s="15">
        <f t="shared" si="0"/>
        <v>7036.9341526777316</v>
      </c>
      <c r="F22" s="15">
        <f t="shared" si="0"/>
        <v>209.77585425587216</v>
      </c>
      <c r="G22" s="15">
        <f t="shared" si="0"/>
        <v>4767.8514516142759</v>
      </c>
      <c r="H22" s="15">
        <f t="shared" si="0"/>
        <v>6448.8766944880708</v>
      </c>
      <c r="I22" s="15">
        <f t="shared" si="0"/>
        <v>2562.116744212497</v>
      </c>
      <c r="K22" s="16">
        <f>'Raw Plate Reader Measurements'!B19-'Raw Plate Reader Measurements'!$J19</f>
        <v>242</v>
      </c>
      <c r="L22" s="16">
        <f>'Raw Plate Reader Measurements'!C19-'Raw Plate Reader Measurements'!$J19</f>
        <v>3464</v>
      </c>
      <c r="M22" s="16">
        <f>'Raw Plate Reader Measurements'!D19-'Raw Plate Reader Measurements'!$J19</f>
        <v>2703</v>
      </c>
      <c r="N22" s="16">
        <f>'Raw Plate Reader Measurements'!E19-'Raw Plate Reader Measurements'!$J19</f>
        <v>2437</v>
      </c>
      <c r="O22" s="16">
        <f>'Raw Plate Reader Measurements'!F19-'Raw Plate Reader Measurements'!$J19</f>
        <v>72</v>
      </c>
      <c r="P22" s="16">
        <f>'Raw Plate Reader Measurements'!G19-'Raw Plate Reader Measurements'!$J19</f>
        <v>2521</v>
      </c>
      <c r="Q22" s="16">
        <f>'Raw Plate Reader Measurements'!H19-'Raw Plate Reader Measurements'!$J19</f>
        <v>2014</v>
      </c>
      <c r="R22" s="16">
        <f>'Raw Plate Reader Measurements'!I19-'Raw Plate Reader Measurements'!$J19</f>
        <v>816</v>
      </c>
      <c r="S22" s="26"/>
      <c r="T22" s="23">
        <f>'Raw Plate Reader Measurements'!M19-'Raw Plate Reader Measurements'!$U19</f>
        <v>0.23499999999999999</v>
      </c>
      <c r="U22" s="23">
        <f>'Raw Plate Reader Measurements'!N19-'Raw Plate Reader Measurements'!$U19</f>
        <v>8.8999999999999996E-2</v>
      </c>
      <c r="V22" s="23">
        <f>'Raw Plate Reader Measurements'!O19-'Raw Plate Reader Measurements'!$U19</f>
        <v>5.7999999999999996E-2</v>
      </c>
      <c r="W22" s="23">
        <f>'Raw Plate Reader Measurements'!P19-'Raw Plate Reader Measurements'!$U19</f>
        <v>0.11199999999999999</v>
      </c>
      <c r="X22" s="23">
        <f>'Raw Plate Reader Measurements'!Q19-'Raw Plate Reader Measurements'!$U19</f>
        <v>0.11100000000000002</v>
      </c>
      <c r="Y22" s="23">
        <f>'Raw Plate Reader Measurements'!R19-'Raw Plate Reader Measurements'!$U19</f>
        <v>0.17100000000000001</v>
      </c>
      <c r="Z22" s="23">
        <f>'Raw Plate Reader Measurements'!S19-'Raw Plate Reader Measurements'!$U19</f>
        <v>0.10100000000000001</v>
      </c>
      <c r="AA22" s="23">
        <f>'Raw Plate Reader Measurements'!T19-'Raw Plate Reader Measurements'!$U19</f>
        <v>0.10300000000000001</v>
      </c>
    </row>
    <row r="23" spans="1:27" x14ac:dyDescent="0.35">
      <c r="A23" t="s">
        <v>32</v>
      </c>
      <c r="B23" s="15">
        <f t="shared" si="0"/>
        <v>589.96810324435569</v>
      </c>
      <c r="C23" s="15">
        <f t="shared" si="0"/>
        <v>8811.0508075016332</v>
      </c>
      <c r="D23" s="15">
        <f t="shared" si="0"/>
        <v>15688.055476305062</v>
      </c>
      <c r="E23" s="15">
        <f t="shared" si="0"/>
        <v>6205.1583989236997</v>
      </c>
      <c r="F23" s="15">
        <f t="shared" si="0"/>
        <v>207.09231810859313</v>
      </c>
      <c r="G23" s="15">
        <f t="shared" si="0"/>
        <v>5911.9312007002918</v>
      </c>
      <c r="H23" s="15">
        <f t="shared" si="0"/>
        <v>8640.7032959197622</v>
      </c>
      <c r="I23" s="15">
        <f t="shared" si="0"/>
        <v>2455.3618798703096</v>
      </c>
      <c r="K23" s="16">
        <f>'Raw Plate Reader Measurements'!B20-'Raw Plate Reader Measurements'!$J20</f>
        <v>301</v>
      </c>
      <c r="L23" s="16">
        <f>'Raw Plate Reader Measurements'!C20-'Raw Plate Reader Measurements'!$J20</f>
        <v>2561</v>
      </c>
      <c r="M23" s="16">
        <f>'Raw Plate Reader Measurements'!D20-'Raw Plate Reader Measurements'!$J20</f>
        <v>2668</v>
      </c>
      <c r="N23" s="16">
        <f>'Raw Plate Reader Measurements'!E20-'Raw Plate Reader Measurements'!$J20</f>
        <v>2360</v>
      </c>
      <c r="O23" s="16">
        <f>'Raw Plate Reader Measurements'!F20-'Raw Plate Reader Measurements'!$J20</f>
        <v>73</v>
      </c>
      <c r="P23" s="16">
        <f>'Raw Plate Reader Measurements'!G20-'Raw Plate Reader Measurements'!$J20</f>
        <v>2413</v>
      </c>
      <c r="Q23" s="16">
        <f>'Raw Plate Reader Measurements'!H20-'Raw Plate Reader Measurements'!$J20</f>
        <v>2084</v>
      </c>
      <c r="R23" s="16">
        <f>'Raw Plate Reader Measurements'!I20-'Raw Plate Reader Measurements'!$J20</f>
        <v>782</v>
      </c>
      <c r="S23" s="26"/>
      <c r="T23" s="23">
        <f>'Raw Plate Reader Measurements'!M20-'Raw Plate Reader Measurements'!$U20</f>
        <v>0.16500000000000001</v>
      </c>
      <c r="U23" s="23">
        <f>'Raw Plate Reader Measurements'!N20-'Raw Plate Reader Measurements'!$U20</f>
        <v>9.4E-2</v>
      </c>
      <c r="V23" s="23">
        <f>'Raw Plate Reader Measurements'!O20-'Raw Plate Reader Measurements'!$U20</f>
        <v>5.4999999999999993E-2</v>
      </c>
      <c r="W23" s="23">
        <f>'Raw Plate Reader Measurements'!P20-'Raw Plate Reader Measurements'!$U20</f>
        <v>0.123</v>
      </c>
      <c r="X23" s="23">
        <f>'Raw Plate Reader Measurements'!Q20-'Raw Plate Reader Measurements'!$U20</f>
        <v>0.11399999999999999</v>
      </c>
      <c r="Y23" s="23">
        <f>'Raw Plate Reader Measurements'!R20-'Raw Plate Reader Measurements'!$U20</f>
        <v>0.13200000000000001</v>
      </c>
      <c r="Z23" s="23">
        <f>'Raw Plate Reader Measurements'!S20-'Raw Plate Reader Measurements'!$U20</f>
        <v>7.7999999999999986E-2</v>
      </c>
      <c r="AA23" s="23">
        <f>'Raw Plate Reader Measurements'!T20-'Raw Plate Reader Measurements'!$U20</f>
        <v>0.10300000000000001</v>
      </c>
    </row>
    <row r="24" spans="1:27" x14ac:dyDescent="0.35">
      <c r="A24" t="s">
        <v>36</v>
      </c>
      <c r="B24" s="15">
        <f t="shared" si="0"/>
        <v>168.07757737197647</v>
      </c>
      <c r="C24" s="15">
        <f t="shared" si="0"/>
        <v>1526.4689661352302</v>
      </c>
      <c r="D24" s="15">
        <f t="shared" si="0"/>
        <v>6101.9060322372779</v>
      </c>
      <c r="E24" s="15">
        <f t="shared" si="0"/>
        <v>4496.1439581744562</v>
      </c>
      <c r="F24" s="15">
        <f t="shared" si="0"/>
        <v>187.78322437420817</v>
      </c>
      <c r="G24" s="15">
        <f t="shared" si="0"/>
        <v>8147.2339366046526</v>
      </c>
      <c r="H24" s="15">
        <f t="shared" si="0"/>
        <v>3960.3493676834869</v>
      </c>
      <c r="I24" s="15">
        <f t="shared" si="0"/>
        <v>1412.8874911938062</v>
      </c>
      <c r="K24" s="16">
        <f>'Raw Plate Reader Measurements'!B21-'Raw Plate Reader Measurements'!$J21</f>
        <v>145</v>
      </c>
      <c r="L24" s="16">
        <f>'Raw Plate Reader Measurements'!C21-'Raw Plate Reader Measurements'!$J21</f>
        <v>2006</v>
      </c>
      <c r="M24" s="16">
        <f>'Raw Plate Reader Measurements'!D21-'Raw Plate Reader Measurements'!$J21</f>
        <v>3566</v>
      </c>
      <c r="N24" s="16">
        <f>'Raw Plate Reader Measurements'!E21-'Raw Plate Reader Measurements'!$J21</f>
        <v>3281</v>
      </c>
      <c r="O24" s="16">
        <f>'Raw Plate Reader Measurements'!F21-'Raw Plate Reader Measurements'!$J21</f>
        <v>144</v>
      </c>
      <c r="P24" s="16">
        <f>'Raw Plate Reader Measurements'!G21-'Raw Plate Reader Measurements'!$J21</f>
        <v>4459</v>
      </c>
      <c r="Q24" s="16">
        <f>'Raw Plate Reader Measurements'!H21-'Raw Plate Reader Measurements'!$J21</f>
        <v>2192</v>
      </c>
      <c r="R24" s="16">
        <f>'Raw Plate Reader Measurements'!I21-'Raw Plate Reader Measurements'!$J21</f>
        <v>1232</v>
      </c>
      <c r="S24" s="26"/>
      <c r="T24" s="23">
        <f>'Raw Plate Reader Measurements'!M21-'Raw Plate Reader Measurements'!$U21</f>
        <v>0.27899999999999997</v>
      </c>
      <c r="U24" s="23">
        <f>'Raw Plate Reader Measurements'!N21-'Raw Plate Reader Measurements'!$U21</f>
        <v>0.42499999999999999</v>
      </c>
      <c r="V24" s="23">
        <f>'Raw Plate Reader Measurements'!O21-'Raw Plate Reader Measurements'!$U21</f>
        <v>0.189</v>
      </c>
      <c r="W24" s="23">
        <f>'Raw Plate Reader Measurements'!P21-'Raw Plate Reader Measurements'!$U21</f>
        <v>0.23599999999999999</v>
      </c>
      <c r="X24" s="23">
        <f>'Raw Plate Reader Measurements'!Q21-'Raw Plate Reader Measurements'!$U21</f>
        <v>0.248</v>
      </c>
      <c r="Y24" s="23">
        <f>'Raw Plate Reader Measurements'!R21-'Raw Plate Reader Measurements'!$U21</f>
        <v>0.17699999999999999</v>
      </c>
      <c r="Z24" s="23">
        <f>'Raw Plate Reader Measurements'!S21-'Raw Plate Reader Measurements'!$U21</f>
        <v>0.17899999999999999</v>
      </c>
      <c r="AA24" s="23">
        <f>'Raw Plate Reader Measurements'!T21-'Raw Plate Reader Measurements'!$U21</f>
        <v>0.28199999999999997</v>
      </c>
    </row>
    <row r="25" spans="1:27" x14ac:dyDescent="0.35">
      <c r="A25" t="s">
        <v>37</v>
      </c>
      <c r="B25" s="15">
        <f t="shared" si="0"/>
        <v>366.52503424151001</v>
      </c>
      <c r="C25" s="15">
        <f t="shared" si="0"/>
        <v>7764.4707479969975</v>
      </c>
      <c r="D25" s="15">
        <f t="shared" si="0"/>
        <v>14834.97801666496</v>
      </c>
      <c r="E25" s="15">
        <f t="shared" si="0"/>
        <v>-1846.9571599657186</v>
      </c>
      <c r="F25" s="15">
        <f t="shared" si="0"/>
        <v>368.7222618727817</v>
      </c>
      <c r="G25" s="15">
        <f t="shared" si="0"/>
        <v>13995.518213464606</v>
      </c>
      <c r="H25" s="15">
        <f t="shared" si="0"/>
        <v>4808.3024059344425</v>
      </c>
      <c r="I25" s="15">
        <f t="shared" si="0"/>
        <v>2413.7536828409529</v>
      </c>
      <c r="K25" s="16">
        <f>'Raw Plate Reader Measurements'!B22-'Raw Plate Reader Measurements'!$J22</f>
        <v>187</v>
      </c>
      <c r="L25" s="16">
        <f>'Raw Plate Reader Measurements'!C22-'Raw Plate Reader Measurements'!$J22</f>
        <v>2809</v>
      </c>
      <c r="M25" s="16">
        <f>'Raw Plate Reader Measurements'!D22-'Raw Plate Reader Measurements'!$J22</f>
        <v>4633</v>
      </c>
      <c r="N25" s="16">
        <f>'Raw Plate Reader Measurements'!E22-'Raw Plate Reader Measurements'!$J22</f>
        <v>-988</v>
      </c>
      <c r="O25" s="16">
        <f>'Raw Plate Reader Measurements'!F22-'Raw Plate Reader Measurements'!$J22</f>
        <v>179</v>
      </c>
      <c r="P25" s="16">
        <f>'Raw Plate Reader Measurements'!G22-'Raw Plate Reader Measurements'!$J22</f>
        <v>5496</v>
      </c>
      <c r="Q25" s="16">
        <f>'Raw Plate Reader Measurements'!H22-'Raw Plate Reader Measurements'!$J22</f>
        <v>1799</v>
      </c>
      <c r="R25" s="16">
        <f>'Raw Plate Reader Measurements'!I22-'Raw Plate Reader Measurements'!$J22</f>
        <v>1127</v>
      </c>
      <c r="S25" s="26"/>
      <c r="T25" s="23">
        <f>'Raw Plate Reader Measurements'!M22-'Raw Plate Reader Measurements'!$U22</f>
        <v>0.16500000000000001</v>
      </c>
      <c r="U25" s="23">
        <f>'Raw Plate Reader Measurements'!N22-'Raw Plate Reader Measurements'!$U22</f>
        <v>0.11699999999999999</v>
      </c>
      <c r="V25" s="23">
        <f>'Raw Plate Reader Measurements'!O22-'Raw Plate Reader Measurements'!$U22</f>
        <v>0.10100000000000001</v>
      </c>
      <c r="W25" s="23">
        <f>'Raw Plate Reader Measurements'!P22-'Raw Plate Reader Measurements'!$U22</f>
        <v>0.17300000000000001</v>
      </c>
      <c r="X25" s="23">
        <f>'Raw Plate Reader Measurements'!Q22-'Raw Plate Reader Measurements'!$U22</f>
        <v>0.157</v>
      </c>
      <c r="Y25" s="23">
        <f>'Raw Plate Reader Measurements'!R22-'Raw Plate Reader Measurements'!$U22</f>
        <v>0.127</v>
      </c>
      <c r="Z25" s="23">
        <f>'Raw Plate Reader Measurements'!S22-'Raw Plate Reader Measurements'!$U22</f>
        <v>0.121</v>
      </c>
      <c r="AA25" s="23">
        <f>'Raw Plate Reader Measurements'!T22-'Raw Plate Reader Measurements'!$U22</f>
        <v>0.151</v>
      </c>
    </row>
    <row r="26" spans="1:27" x14ac:dyDescent="0.35">
      <c r="A26" t="s">
        <v>38</v>
      </c>
      <c r="B26" s="15">
        <f t="shared" si="0"/>
        <v>628.06080036268986</v>
      </c>
      <c r="C26" s="15">
        <f t="shared" si="0"/>
        <v>8173.3122608935646</v>
      </c>
      <c r="D26" s="15">
        <f t="shared" si="0"/>
        <v>16411.751998595086</v>
      </c>
      <c r="E26" s="15">
        <f t="shared" si="0"/>
        <v>8092.0910014302053</v>
      </c>
      <c r="F26" s="15">
        <f t="shared" si="0"/>
        <v>282.11876853382807</v>
      </c>
      <c r="G26" s="15">
        <f t="shared" si="0"/>
        <v>14243.270632105738</v>
      </c>
      <c r="H26" s="15">
        <f t="shared" si="0"/>
        <v>7538.9168807714523</v>
      </c>
      <c r="I26" s="15">
        <f t="shared" si="0"/>
        <v>2942.7131455996787</v>
      </c>
      <c r="K26" s="16">
        <f>'Raw Plate Reader Measurements'!B23-'Raw Plate Reader Measurements'!$J23</f>
        <v>268</v>
      </c>
      <c r="L26" s="16">
        <f>'Raw Plate Reader Measurements'!C23-'Raw Plate Reader Measurements'!$J23</f>
        <v>1946</v>
      </c>
      <c r="M26" s="16">
        <f>'Raw Plate Reader Measurements'!D23-'Raw Plate Reader Measurements'!$J23</f>
        <v>4009</v>
      </c>
      <c r="N26" s="16">
        <f>'Raw Plate Reader Measurements'!E23-'Raw Plate Reader Measurements'!$J23</f>
        <v>3478</v>
      </c>
      <c r="O26" s="16">
        <f>'Raw Plate Reader Measurements'!F23-'Raw Plate Reader Measurements'!$J23</f>
        <v>123</v>
      </c>
      <c r="P26" s="16">
        <f>'Raw Plate Reader Measurements'!G23-'Raw Plate Reader Measurements'!$J23</f>
        <v>4228</v>
      </c>
      <c r="Q26" s="16">
        <f>'Raw Plate Reader Measurements'!H23-'Raw Plate Reader Measurements'!$J23</f>
        <v>2098</v>
      </c>
      <c r="R26" s="16">
        <f>'Raw Plate Reader Measurements'!I23-'Raw Plate Reader Measurements'!$J23</f>
        <v>1101</v>
      </c>
      <c r="S26" s="26"/>
      <c r="T26" s="23">
        <f>'Raw Plate Reader Measurements'!M23-'Raw Plate Reader Measurements'!$U23</f>
        <v>0.13800000000000001</v>
      </c>
      <c r="U26" s="23">
        <f>'Raw Plate Reader Measurements'!N23-'Raw Plate Reader Measurements'!$U23</f>
        <v>7.7000000000000013E-2</v>
      </c>
      <c r="V26" s="23">
        <f>'Raw Plate Reader Measurements'!O23-'Raw Plate Reader Measurements'!$U23</f>
        <v>7.9000000000000015E-2</v>
      </c>
      <c r="W26" s="23">
        <f>'Raw Plate Reader Measurements'!P23-'Raw Plate Reader Measurements'!$U23</f>
        <v>0.13900000000000001</v>
      </c>
      <c r="X26" s="23">
        <f>'Raw Plate Reader Measurements'!Q23-'Raw Plate Reader Measurements'!$U23</f>
        <v>0.14100000000000001</v>
      </c>
      <c r="Y26" s="23">
        <f>'Raw Plate Reader Measurements'!R23-'Raw Plate Reader Measurements'!$U23</f>
        <v>9.6000000000000002E-2</v>
      </c>
      <c r="Z26" s="23">
        <f>'Raw Plate Reader Measurements'!S23-'Raw Plate Reader Measurements'!$U23</f>
        <v>0.09</v>
      </c>
      <c r="AA26" s="23">
        <f>'Raw Plate Reader Measurements'!T23-'Raw Plate Reader Measurements'!$U23</f>
        <v>0.121</v>
      </c>
    </row>
    <row r="27" spans="1:27" x14ac:dyDescent="0.35">
      <c r="A27" t="s">
        <v>39</v>
      </c>
      <c r="B27" s="15">
        <f t="shared" si="0"/>
        <v>582.55634581432059</v>
      </c>
      <c r="C27" s="15">
        <f t="shared" si="0"/>
        <v>17413.30792274233</v>
      </c>
      <c r="D27" s="15">
        <f t="shared" si="0"/>
        <v>26727.383540439521</v>
      </c>
      <c r="E27" s="15">
        <f t="shared" si="0"/>
        <v>7691.0468134217017</v>
      </c>
      <c r="F27" s="15">
        <f t="shared" si="0"/>
        <v>270.65052591050176</v>
      </c>
      <c r="G27" s="15">
        <f t="shared" si="0"/>
        <v>18149.613141356705</v>
      </c>
      <c r="H27" s="15">
        <f t="shared" si="0"/>
        <v>8029.8956569122793</v>
      </c>
      <c r="I27" s="15">
        <f t="shared" si="0"/>
        <v>2635.240882678504</v>
      </c>
      <c r="K27" s="16">
        <f>'Raw Plate Reader Measurements'!B24-'Raw Plate Reader Measurements'!$J24</f>
        <v>272</v>
      </c>
      <c r="L27" s="16">
        <f>'Raw Plate Reader Measurements'!C24-'Raw Plate Reader Measurements'!$J24</f>
        <v>3446</v>
      </c>
      <c r="M27" s="16">
        <f>'Raw Plate Reader Measurements'!D24-'Raw Plate Reader Measurements'!$J24</f>
        <v>6033</v>
      </c>
      <c r="N27" s="16">
        <f>'Raw Plate Reader Measurements'!E24-'Raw Plate Reader Measurements'!$J24</f>
        <v>2830</v>
      </c>
      <c r="O27" s="16">
        <f>'Raw Plate Reader Measurements'!F24-'Raw Plate Reader Measurements'!$J24</f>
        <v>118</v>
      </c>
      <c r="P27" s="16">
        <f>'Raw Plate Reader Measurements'!G24-'Raw Plate Reader Measurements'!$J24</f>
        <v>4658</v>
      </c>
      <c r="Q27" s="16">
        <f>'Raw Plate Reader Measurements'!H24-'Raw Plate Reader Measurements'!$J24</f>
        <v>2036</v>
      </c>
      <c r="R27" s="16">
        <f>'Raw Plate Reader Measurements'!I24-'Raw Plate Reader Measurements'!$J24</f>
        <v>1043</v>
      </c>
      <c r="S27" s="26"/>
      <c r="T27" s="23">
        <f>'Raw Plate Reader Measurements'!M24-'Raw Plate Reader Measurements'!$U24</f>
        <v>0.151</v>
      </c>
      <c r="U27" s="23">
        <f>'Raw Plate Reader Measurements'!N24-'Raw Plate Reader Measurements'!$U24</f>
        <v>6.4000000000000001E-2</v>
      </c>
      <c r="V27" s="23">
        <f>'Raw Plate Reader Measurements'!O24-'Raw Plate Reader Measurements'!$U24</f>
        <v>7.3000000000000009E-2</v>
      </c>
      <c r="W27" s="23">
        <f>'Raw Plate Reader Measurements'!P24-'Raw Plate Reader Measurements'!$U24</f>
        <v>0.11899999999999999</v>
      </c>
      <c r="X27" s="23">
        <f>'Raw Plate Reader Measurements'!Q24-'Raw Plate Reader Measurements'!$U24</f>
        <v>0.14099999999999999</v>
      </c>
      <c r="Y27" s="23">
        <f>'Raw Plate Reader Measurements'!R24-'Raw Plate Reader Measurements'!$U24</f>
        <v>8.299999999999999E-2</v>
      </c>
      <c r="Z27" s="23">
        <f>'Raw Plate Reader Measurements'!S24-'Raw Plate Reader Measurements'!$U24</f>
        <v>8.199999999999999E-2</v>
      </c>
      <c r="AA27" s="23">
        <f>'Raw Plate Reader Measurements'!T24-'Raw Plate Reader Measurements'!$U24</f>
        <v>0.128</v>
      </c>
    </row>
  </sheetData>
  <phoneticPr fontId="12"/>
  <pageMargins left="0.75" right="0.75" top="1" bottom="1" header="0.5" footer="0.5"/>
  <pageSetup orientation="portrait" horizontalDpi="4294967292" verticalDpi="429496729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h y l S T f I Z k Q u o A A A A + A A A A B I A H A B D b 2 5 m a W c v U G F j a 2 F n Z S 5 4 b W w g o h g A K K A U A A A A A A A A A A A A A A A A A A A A A A A A A A A A h Y / N C o J A G E V f R W b v / F V S 8 j k u 2 k W C E E T b Q S e d 0 j G c M X 2 3 F j 1 S r 5 B Q V r u W 9 3 I u n P u 4 3 S E e 6 s q 7 q t b q x k S I Y Y o 8 Z b I m 1 6 a I U O e O / h L F A l K Z n W W h v B E 2 N h y s j l D p 3 C U k p O 9 7 3 M 9 w 0 x a E U 8 r I I d n u s l L V 0 t f G O m k y h T 6 r / P 8 K C d i / Z A T H A c M L t u J 4 H j A g U w 2 J N l + E j 8 a Y A v k p Y d 1 V r m u V O E l / k w K Z I p D 3 C / E E U E s D B B Q A A g A I A I c p U k 0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H K V J N K I p H u A 4 A A A A R A A A A E w A c A E Z v c m 1 1 b G F z L 1 N l Y 3 R p b 2 4 x L m 0 g o h g A K K A U A A A A A A A A A A A A A A A A A A A A A A A A A A A A K 0 5 N L s n M z 1 M I h t C G 1 g B Q S w E C L Q A U A A I A C A C H K V J N 8 h m R C 6 g A A A D 4 A A A A E g A A A A A A A A A A A A A A A A A A A A A A Q 2 9 u Z m l n L 1 B h Y 2 t h Z 2 U u e G 1 s U E s B A i 0 A F A A C A A g A h y l S T Q / K 6 a u k A A A A 6 Q A A A B M A A A A A A A A A A A A A A A A A 9 A A A A F t D b 2 5 0 Z W 5 0 X 1 R 5 c G V z X S 5 4 b W x Q S w E C L Q A U A A I A C A C H K V J N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V s S 5 T 6 R p i k G M 4 Z 2 d O 6 i d 9 A A A A A A C A A A A A A A Q Z g A A A A E A A C A A A A A 6 v / j f y C S H N J 7 T 8 d y 8 0 v T a B M M V 0 E 3 Q f 9 G e u E T g q 3 s h f w A A A A A O g A A A A A I A A C A A A A D Q G 2 Z H X u P Q W F v y o H H S x + i h i e 3 d E n / 2 s U O R E D 2 h z l T 4 O F A A A A C W q 6 a d U Q 2 a H V 1 3 h M e G W j c l e 0 V Q d D d e I H Y P 4 X E s l k o F G k s F n g m q 9 9 5 Y z S u K s u z H 2 y I 3 e g J d n S u p j f z H h B u d I j H / M L w b Y B F F 3 f 5 g 8 k E 4 f a G I G U A A A A B g T r 0 g D a 8 H V 5 O k m 8 c Q E O 5 D c 7 N Z z O o W 7 L v b r R l n 0 Q l D d q g F R + f b d v N T d G / k D 2 U 7 r m s Q L g Q B n G p R T x + 1 C A J e o e 2 V < / D a t a M a s h u p > 
</file>

<file path=customXml/itemProps1.xml><?xml version="1.0" encoding="utf-8"?>
<ds:datastoreItem xmlns:ds="http://schemas.openxmlformats.org/officeDocument/2006/customXml" ds:itemID="{F17AC222-0552-45A6-A29B-1FC6DF36C62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OD600 reference point</vt:lpstr>
      <vt:lpstr>Particle standard curve</vt:lpstr>
      <vt:lpstr>Fluorescein standard curve</vt:lpstr>
      <vt:lpstr>Raw Plate Reader Measurements</vt:lpstr>
      <vt:lpstr>Fluorescence per OD</vt:lpstr>
      <vt:lpstr>Fluorescence per Particle</vt:lpstr>
    </vt:vector>
  </TitlesOfParts>
  <Company>Imperial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Dwijayanti, Ari</dc:creator>
  <cp:lastModifiedBy>master</cp:lastModifiedBy>
  <dcterms:created xsi:type="dcterms:W3CDTF">2016-05-08T16:01:08Z</dcterms:created>
  <dcterms:modified xsi:type="dcterms:W3CDTF">2018-10-17T20:45:49Z</dcterms:modified>
</cp:coreProperties>
</file>