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OD600 reference point" sheetId="1" r:id="rId1"/>
    <sheet name="Particle standard curve" sheetId="2" r:id="rId2"/>
    <sheet name="Fluorescein standard curve" sheetId="3" r:id="rId3"/>
    <sheet name="Raw Plate Reader Measurements" sheetId="4" r:id="rId4"/>
    <sheet name="Fluorescence per OD" sheetId="5" r:id="rId5"/>
    <sheet name="Fluorescence per Particle" sheetId="6" r:id="rId6"/>
  </sheets>
  <definedNames/>
  <calcPr fullCalcOnLoad="1"/>
</workbook>
</file>

<file path=xl/sharedStrings.xml><?xml version="1.0" encoding="utf-8"?>
<sst xmlns="http://schemas.openxmlformats.org/spreadsheetml/2006/main" count="378" uniqueCount="163">
  <si>
    <t>LUDOX CL-X</t>
  </si>
  <si>
    <t>H2O</t>
  </si>
  <si>
    <t>Replicate 1</t>
  </si>
  <si>
    <t>Enter Abs600 absorbance measurements into blue cells</t>
  </si>
  <si>
    <t>Replicate 2</t>
  </si>
  <si>
    <t>Gold cells are calculated</t>
  </si>
  <si>
    <t>Replicate 3</t>
  </si>
  <si>
    <t>Replicate 4</t>
  </si>
  <si>
    <t>Arith. Mean</t>
  </si>
  <si>
    <t>Corrected Abs600</t>
  </si>
  <si>
    <t>Corrected value is particle-only contribution</t>
  </si>
  <si>
    <t>Reference OD600</t>
  </si>
  <si>
    <t>Reference value is for 100uL of LUDOX CL-X in a well of a standard 96-well flat-bottom black with clear bottom plate</t>
  </si>
  <si>
    <t>OD600/Abs600</t>
  </si>
  <si>
    <t>Corrected value = scaling factor * measured value</t>
  </si>
  <si>
    <t>Raw Plate Readings</t>
  </si>
  <si>
    <t>If you followed the recommended plate layout: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</si>
  <si>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</si>
  <si>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</si>
  <si>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</si>
  <si>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</si>
  <si>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</si>
  <si>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</si>
  <si>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</si>
  <si>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</si>
  <si>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</si>
  <si>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</si>
  <si>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</si>
  <si>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</si>
  <si>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</si>
  <si>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</si>
  <si>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</si>
  <si>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Colony 1, Replicate 2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</si>
  <si>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</si>
  <si>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</si>
  <si>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</si>
  <si>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</si>
  <si>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</si>
  <si>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</si>
  <si>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6:</t>
  </si>
  <si>
    <t>Assumed plate well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</si>
  <si>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</si>
  <si>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</si>
  <si>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</si>
  <si>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</si>
  <si>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</si>
  <si>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</si>
  <si>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</si>
  <si>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</si>
  <si>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</si>
  <si>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</si>
  <si>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</si>
  <si>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</si>
  <si>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</si>
  <si>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</si>
  <si>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</si>
  <si>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</si>
  <si>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</si>
  <si>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</si>
  <si>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</si>
  <si>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</si>
  <si>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</si>
  <si>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</si>
  <si>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</si>
  <si>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</si>
  <si>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</si>
  <si>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</si>
  <si>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</si>
  <si>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</si>
  <si>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</si>
  <si>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</si>
  <si>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</si>
  <si>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</si>
  <si>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</si>
  <si>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</si>
  <si>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</si>
  <si>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</si>
  <si>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</si>
  <si>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</si>
  <si>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</si>
  <si>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</si>
  <si>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</si>
  <si>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</si>
  <si>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</si>
  <si>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</si>
  <si>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</si>
  <si>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</si>
  <si>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</si>
  <si>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</si>
  <si>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</si>
  <si>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</si>
  <si>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</si>
  <si>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</si>
  <si>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</si>
  <si>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</si>
  <si>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</si>
  <si>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</si>
  <si>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</si>
  <si>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</si>
  <si>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</si>
  <si>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</si>
  <si>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</si>
  <si>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</si>
  <si>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</si>
  <si>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</si>
  <si>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</si>
  <si>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</si>
  <si>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</si>
  <si>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</si>
  <si>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</si>
  <si>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</si>
  <si>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</si>
  <si>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</si>
  <si>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Unit Scaling Factors:</t>
  </si>
  <si>
    <t>These are imported from the prior sheets</t>
  </si>
  <si>
    <t>Enter fluorescence and Abs600 measurements into blue cells on "Raw Plate Reader Measurements"</t>
  </si>
  <si>
    <t>OD600 / Abs600</t>
  </si>
  <si>
    <t>Gold cells are calculated from values on other sheets</t>
  </si>
  <si>
    <t>uM Fluorescein / a.u.</t>
  </si>
  <si>
    <t>Experimental Values:</t>
  </si>
  <si>
    <t>uM Fluorescein / OD</t>
  </si>
  <si>
    <t>Net Fluorescein a.u.</t>
  </si>
  <si>
    <t>Net Abs 600</t>
  </si>
  <si>
    <t>Particles / Abs600</t>
  </si>
  <si>
    <t>MEFL / a.u.</t>
  </si>
  <si>
    <t>MEFL / particle</t>
  </si>
  <si>
    <t>Fluorescein uM</t>
  </si>
  <si>
    <t>Enter fluorescence measurements into blue cells</t>
  </si>
  <si>
    <t>Values measured are fluorescence from 100uL of X uM fluorescein solution</t>
  </si>
  <si>
    <t>Arith. Std.Dev.</t>
  </si>
  <si>
    <t>Arith. Net Mean</t>
  </si>
  <si>
    <t>Number of Particles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</si>
  <si>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</si>
  <si>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</si>
  <si>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</si>
  <si>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</si>
  <si>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</si>
  <si>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Fluorescein uM --&gt; MEFL calculation:</t>
  </si>
  <si>
    <t>Initial Molarity</t>
  </si>
  <si>
    <t>Enter Abs600 measurements into blue cells</t>
  </si>
  <si>
    <t>Molecules / Mole</t>
  </si>
  <si>
    <t>Well volume (L):</t>
  </si>
  <si>
    <t>Initial Molecules:</t>
  </si>
  <si>
    <t>MEFL / uM</t>
  </si>
  <si>
    <t>Fluorescein/a.u.</t>
  </si>
  <si>
    <t>uM Fluorescein/a.u.</t>
  </si>
  <si>
    <t>Mean uM fluorescein / a.u.:</t>
  </si>
  <si>
    <t>MEFL / a.u.:</t>
  </si>
  <si>
    <t>Final scaling level determined from medium-high points likely to be less impacted by saturation or pipetting error</t>
  </si>
  <si>
    <t>Cospheric Monodisperse Silica Microspheres 0.961um diameter</t>
  </si>
  <si>
    <t>Spheres/gram</t>
  </si>
  <si>
    <t>grams/mL</t>
  </si>
  <si>
    <t>If needed, you can shift which points are used, but it is likely better to correct instrument settings and protocol.</t>
  </si>
  <si>
    <t>Spheres/0.55 mL</t>
  </si>
  <si>
    <t>Resuspend volume mL:</t>
  </si>
  <si>
    <t>Dilution X:</t>
  </si>
  <si>
    <t>Particles / OD</t>
  </si>
  <si>
    <t>Total volume mL:</t>
  </si>
  <si>
    <t>Particles / mL:</t>
  </si>
  <si>
    <t>Mean particles / Abs600</t>
  </si>
  <si>
    <t>Well volume (mL)</t>
  </si>
  <si>
    <t>Mean of med-high levels:</t>
  </si>
  <si>
    <t>Initial particles: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</si>
</sst>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"/>
    <numFmt numFmtId="166" formatCode="0.000E+00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rgb="FF333333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2" borderId="1" xfId="0" applyNumberFormat="1" applyFont="1" applyFill="1" applyBorder="1" applyAlignment="1">
      <alignment/>
    </xf>
    <xf numFmtId="0" fontId="2" fillId="0" borderId="0" xfId="0" applyFont="1"/>
    <xf numFmtId="164" fontId="0" fillId="3" borderId="2" xfId="0" applyNumberFormat="1" applyFont="1" applyFill="1" applyBorder="1"/>
    <xf numFmtId="164" fontId="0" fillId="3" borderId="1" xfId="0" applyNumberFormat="1" applyFont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Alignment="1">
      <alignment horizontal="right"/>
    </xf>
    <xf numFmtId="0" fontId="0" fillId="2" borderId="1" xfId="0" applyFont="1" applyBorder="1" applyAlignment="1">
      <alignment/>
    </xf>
    <xf numFmtId="0" fontId="0" fillId="2" borderId="1" xfId="0" applyFont="1" applyBorder="1" applyAlignment="1">
      <alignment horizontal="right" wrapText="1"/>
    </xf>
    <xf numFmtId="0" fontId="0" fillId="2" borderId="3" xfId="0" applyFont="1" applyBorder="1" applyAlignment="1">
      <alignment horizontal="right" wrapText="1"/>
    </xf>
    <xf numFmtId="0" fontId="0" fillId="2" borderId="3" xfId="0" applyFont="1" applyBorder="1" applyAlignment="1">
      <alignment horizontal="right" wrapText="1"/>
    </xf>
    <xf numFmtId="0" fontId="0" fillId="2" borderId="1" xfId="0" applyFont="1" applyBorder="1" applyAlignment="1">
      <alignment horizontal="right" wrapText="1"/>
    </xf>
    <xf numFmtId="0" fontId="0" fillId="2" borderId="0" xfId="0" applyFont="1" applyAlignment="1">
      <alignment horizontal="right" wrapText="1"/>
    </xf>
    <xf numFmtId="0" fontId="4" fillId="0" borderId="4" xfId="0" applyFont="1" applyBorder="1"/>
    <xf numFmtId="2" fontId="0" fillId="3" borderId="2" xfId="0" applyNumberFormat="1" applyFont="1" applyBorder="1"/>
    <xf numFmtId="11" fontId="0" fillId="3" borderId="2" xfId="0" applyNumberFormat="1" applyFont="1" applyBorder="1"/>
    <xf numFmtId="2" fontId="0" fillId="0" borderId="0" xfId="0" applyNumberFormat="1" applyFont="1"/>
    <xf numFmtId="164" fontId="0" fillId="0" borderId="0" xfId="0" applyNumberFormat="1" applyFont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0" fillId="2" borderId="1" xfId="0" applyNumberFormat="1" applyFont="1" applyBorder="1" applyAlignment="1">
      <alignment/>
    </xf>
    <xf numFmtId="166" fontId="0" fillId="3" borderId="2" xfId="0" applyNumberFormat="1" applyFont="1" applyBorder="1"/>
    <xf numFmtId="11" fontId="6" fillId="0" borderId="0" xfId="0" applyNumberFormat="1" applyFont="1" applyAlignment="1">
      <alignment horizontal="center"/>
    </xf>
    <xf numFmtId="166" fontId="0" fillId="0" borderId="0" xfId="0" applyNumberFormat="1" applyFont="1"/>
    <xf numFmtId="11" fontId="0" fillId="0" borderId="0" xfId="0" applyNumberFormat="1" applyFont="1"/>
    <xf numFmtId="11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Particle Standard Curve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curve'!$B$1:$M$1</c:f>
              <c:numCache/>
            </c:numRef>
          </c:xVal>
          <c:yVal>
            <c:numRef>
              <c:f>'Particle standard curve'!$B$2:$M$2</c:f>
              <c:numCache/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curve'!$B$1:$M$1</c:f>
              <c:numCache/>
            </c:numRef>
          </c:xVal>
          <c:yVal>
            <c:numRef>
              <c:f>'Particle standard curve'!$B$3:$M$3</c:f>
              <c:numCache/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curve'!$B$1:$M$1</c:f>
              <c:numCache/>
            </c:numRef>
          </c:xVal>
          <c:yVal>
            <c:numRef>
              <c:f>'Particle standard curve'!$B$4:$M$4</c:f>
              <c:numCache/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curve'!$B$1:$M$1</c:f>
              <c:numCache/>
            </c:numRef>
          </c:xVal>
          <c:yVal>
            <c:numRef>
              <c:f>'Particle standard curve'!$B$5:$M$5</c:f>
              <c:numCache/>
            </c:numRef>
          </c:yVal>
          <c:smooth val="0"/>
        </c:ser>
        <c:ser>
          <c:idx val="4"/>
          <c:order val="4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curve'!$B$1:$M$1</c:f>
              <c:numCache/>
            </c:numRef>
          </c:xVal>
          <c:yVal>
            <c:numRef>
              <c:f>'Particle standard curve'!$B$6:$M$6</c:f>
              <c:numCache/>
            </c:numRef>
          </c:yVal>
          <c:smooth val="0"/>
        </c:ser>
        <c:axId val="19576536"/>
        <c:axId val="41971097"/>
      </c:scatterChart>
      <c:valAx>
        <c:axId val="19576536"/>
        <c:scaling>
          <c:orientation val="minMax"/>
          <c:max val="250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Particle Count / 100 uL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71097"/>
        <c:crosses val="autoZero"/>
        <c:crossBetween val="midCat"/>
        <c:dispUnits/>
      </c:valAx>
      <c:valAx>
        <c:axId val="4197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Abs 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76536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Particle Standard Curve (log scale)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curve'!$B$1:$L$1</c:f>
              <c:numCache/>
            </c:numRef>
          </c:xVal>
          <c:yVal>
            <c:numRef>
              <c:f>'Particle standard curve'!$B$2:$L$2</c:f>
              <c:numCache/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curve'!$B$1:$L$1</c:f>
              <c:numCache/>
            </c:numRef>
          </c:xVal>
          <c:yVal>
            <c:numRef>
              <c:f>'Particle standard curve'!$B$3:$L$3</c:f>
              <c:numCache/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curve'!$B$1:$L$1</c:f>
              <c:numCache/>
            </c:numRef>
          </c:xVal>
          <c:yVal>
            <c:numRef>
              <c:f>'Particle standard curve'!$B$4:$L$4</c:f>
              <c:numCache/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curve'!$B$1:$L$1</c:f>
              <c:numCache/>
            </c:numRef>
          </c:xVal>
          <c:yVal>
            <c:numRef>
              <c:f>'Particle standard curve'!$B$5:$L$5</c:f>
              <c:numCache/>
            </c:numRef>
          </c:yVal>
          <c:smooth val="0"/>
        </c:ser>
        <c:ser>
          <c:idx val="4"/>
          <c:order val="4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'Particle standard curve'!$B$1:$L$1</c:f>
              <c:numCache/>
            </c:numRef>
          </c:xVal>
          <c:yVal>
            <c:numRef>
              <c:f>'Particle standard curve'!$B$6:$L$6</c:f>
              <c:numCache/>
            </c:numRef>
          </c:yVal>
          <c:smooth val="0"/>
        </c:ser>
        <c:axId val="42195554"/>
        <c:axId val="44215667"/>
      </c:scatterChart>
      <c:valAx>
        <c:axId val="42195554"/>
        <c:scaling>
          <c:orientation val="minMax"/>
          <c:max val="3000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Particle Count / 100 uL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215667"/>
        <c:crosses val="autoZero"/>
        <c:crossBetween val="midCat"/>
        <c:dispUnits/>
      </c:valAx>
      <c:valAx>
        <c:axId val="44215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Abs 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95554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Fluorescein Standard Curve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curve'!$B$1:$M$1</c:f>
              <c:numCache/>
            </c:numRef>
          </c:xVal>
          <c:yVal>
            <c:numRef>
              <c:f>'Fluorescein standard curve'!$B$2:$M$2</c:f>
              <c:numCache/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curve'!$B$1:$M$1</c:f>
              <c:numCache/>
            </c:numRef>
          </c:xVal>
          <c:yVal>
            <c:numRef>
              <c:f>'Fluorescein standard curve'!$B$3:$M$3</c:f>
              <c:numCache/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curve'!$B$1:$M$1</c:f>
              <c:numCache/>
            </c:numRef>
          </c:xVal>
          <c:yVal>
            <c:numRef>
              <c:f>'Fluorescein standard curve'!$B$4:$M$4</c:f>
              <c:numCache/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curve'!$B$1:$M$1</c:f>
              <c:numCache/>
            </c:numRef>
          </c:xVal>
          <c:yVal>
            <c:numRef>
              <c:f>'Fluorescein standard curve'!$B$5:$M$5</c:f>
              <c:numCache/>
            </c:numRef>
          </c:yVal>
          <c:smooth val="0"/>
        </c:ser>
        <c:ser>
          <c:idx val="4"/>
          <c:order val="4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curve'!$B$1:$M$1</c:f>
              <c:numCache/>
            </c:numRef>
          </c:xVal>
          <c:yVal>
            <c:numRef>
              <c:f>'Fluorescein standard curve'!$B$6:$M$6</c:f>
              <c:numCache/>
            </c:numRef>
          </c:yVal>
          <c:smooth val="0"/>
        </c:ser>
        <c:axId val="62396684"/>
        <c:axId val="24699245"/>
      </c:scatterChart>
      <c:valAx>
        <c:axId val="6239668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99245"/>
        <c:crosses val="autoZero"/>
        <c:crossBetween val="midCat"/>
        <c:dispUnits/>
      </c:valAx>
      <c:valAx>
        <c:axId val="2469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96684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Fluorescein Standard Curve (log scale)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curve'!$B$2:$L$2</c:f>
              <c:numCache/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curve'!$B$3:$L$3</c:f>
              <c:numCache/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curve'!$B$4:$L$4</c:f>
              <c:numCache/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curve'!$B$5:$L$5</c:f>
              <c:numCache/>
            </c:numRef>
          </c:yVal>
          <c:smooth val="0"/>
        </c:ser>
        <c:ser>
          <c:idx val="4"/>
          <c:order val="4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curve'!$B$6:$L$6</c:f>
              <c:numCache/>
            </c:numRef>
          </c:yVal>
          <c:smooth val="0"/>
        </c:ser>
        <c:axId val="20966614"/>
        <c:axId val="54481799"/>
      </c:scatterChart>
      <c:valAx>
        <c:axId val="20966614"/>
        <c:scaling>
          <c:orientation val="minMax"/>
          <c:max val="10"/>
          <c:min val="0.0010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81799"/>
        <c:crosses val="autoZero"/>
        <c:crossBetween val="midCat"/>
        <c:dispUnits/>
      </c:valAx>
      <c:valAx>
        <c:axId val="5448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595959"/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66614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</xdr:row>
      <xdr:rowOff>152400</xdr:rowOff>
    </xdr:from>
    <xdr:ext cx="5095875" cy="2990850"/>
    <xdr:graphicFrame>
      <xdr:nvGraphicFramePr>
        <xdr:cNvPr id="2" name="Chart 2"/>
        <xdr:cNvGraphicFramePr/>
      </xdr:nvGraphicFramePr>
      <xdr:xfrm>
        <a:off x="266700" y="1866900"/>
        <a:ext cx="5095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7</xdr:col>
      <xdr:colOff>266700</xdr:colOff>
      <xdr:row>10</xdr:row>
      <xdr:rowOff>0</xdr:rowOff>
    </xdr:from>
    <xdr:ext cx="5238750" cy="2962275"/>
    <xdr:graphicFrame>
      <xdr:nvGraphicFramePr>
        <xdr:cNvPr id="4" name="Chart 4"/>
        <xdr:cNvGraphicFramePr/>
      </xdr:nvGraphicFramePr>
      <xdr:xfrm>
        <a:off x="5772150" y="1905000"/>
        <a:ext cx="5238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</xdr:row>
      <xdr:rowOff>152400</xdr:rowOff>
    </xdr:from>
    <xdr:ext cx="5095875" cy="2990850"/>
    <xdr:graphicFrame>
      <xdr:nvGraphicFramePr>
        <xdr:cNvPr id="1" name="Chart 1"/>
        <xdr:cNvGraphicFramePr/>
      </xdr:nvGraphicFramePr>
      <xdr:xfrm>
        <a:off x="266700" y="1866900"/>
        <a:ext cx="5095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7</xdr:col>
      <xdr:colOff>266700</xdr:colOff>
      <xdr:row>10</xdr:row>
      <xdr:rowOff>0</xdr:rowOff>
    </xdr:from>
    <xdr:ext cx="5238750" cy="2962275"/>
    <xdr:graphicFrame>
      <xdr:nvGraphicFramePr>
        <xdr:cNvPr id="3" name="Chart 3"/>
        <xdr:cNvGraphicFramePr/>
      </xdr:nvGraphicFramePr>
      <xdr:xfrm>
        <a:off x="5772150" y="1905000"/>
        <a:ext cx="5238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G16"/>
  <sheetViews>
    <sheetView tabSelected="1" workbookViewId="0" topLeftCell="A1"/>
  </sheetViews>
  <sheetFormatPr defaultColWidth="14.421875" defaultRowHeight="15" customHeight="1"/>
  <cols>
    <col min="1" max="1" width="15.7109375" style="0" customWidth="1"/>
    <col min="2" max="2" width="10.28125" style="0" customWidth="1"/>
    <col min="3" max="26" width="8.8515625" style="0" customWidth="1"/>
  </cols>
  <sheetData>
    <row r="1" spans="2:3" ht="15">
      <c r="B1" t="s">
        <v>0</v>
      </c>
      <c r="C1" t="s">
        <v>1</v>
      </c>
    </row>
    <row r="2" spans="1:5" ht="15">
      <c r="A2" t="s">
        <v>2</v>
      </c>
      <c r="B2" s="1">
        <v>0.06675</v>
      </c>
      <c r="C2" s="1">
        <v>0.033</v>
      </c>
      <c r="E2" s="2" t="s">
        <v>3</v>
      </c>
    </row>
    <row r="3" spans="1:5" ht="15">
      <c r="A3" t="s">
        <v>4</v>
      </c>
      <c r="B3" s="1">
        <v>0.059</v>
      </c>
      <c r="C3" s="1">
        <v>0.031</v>
      </c>
      <c r="E3" s="2" t="s">
        <v>5</v>
      </c>
    </row>
    <row r="4" spans="1:3" ht="15">
      <c r="A4" t="s">
        <v>6</v>
      </c>
      <c r="B4" s="1">
        <v>0.058</v>
      </c>
      <c r="C4" s="1">
        <v>0.033</v>
      </c>
    </row>
    <row r="5" spans="1:3" ht="15">
      <c r="A5" t="s">
        <v>7</v>
      </c>
      <c r="B5" s="1">
        <v>0.059</v>
      </c>
      <c r="C5" s="1">
        <v>0.033</v>
      </c>
    </row>
    <row r="6" spans="1:3" ht="15">
      <c r="A6" t="s">
        <v>8</v>
      </c>
      <c r="B6" s="3">
        <f aca="true" t="shared" si="0" ref="B6:C6">AVERAGE(B2:B5)</f>
        <v>0.0606875</v>
      </c>
      <c r="C6" s="3">
        <f t="shared" si="0"/>
        <v>0.0325</v>
      </c>
    </row>
    <row r="7" spans="1:5" ht="15">
      <c r="A7" t="s">
        <v>9</v>
      </c>
      <c r="B7" s="4">
        <f>$B$6-$C$6</f>
        <v>0.0281875</v>
      </c>
      <c r="E7" s="5" t="s">
        <v>10</v>
      </c>
    </row>
    <row r="8" spans="1:5" ht="15">
      <c r="A8" t="s">
        <v>11</v>
      </c>
      <c r="B8" s="4">
        <v>0.063</v>
      </c>
      <c r="E8" s="5" t="s">
        <v>12</v>
      </c>
    </row>
    <row r="9" spans="1:5" ht="15">
      <c r="A9" t="s">
        <v>13</v>
      </c>
      <c r="B9" s="4">
        <f>$B$8/$B$7</f>
        <v>2.235033259</v>
      </c>
      <c r="E9" s="5" t="s">
        <v>14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7"/>
      <c r="C14" s="7"/>
      <c r="D14" s="7"/>
      <c r="E14" s="7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T34"/>
  <sheetViews>
    <sheetView workbookViewId="0" topLeftCell="A1"/>
  </sheetViews>
  <sheetFormatPr defaultColWidth="14.421875" defaultRowHeight="15" customHeight="1"/>
  <cols>
    <col min="1" max="1" width="17.421875" style="0" customWidth="1"/>
    <col min="2" max="13" width="10.8515625" style="0" customWidth="1"/>
    <col min="14" max="26" width="8.8515625" style="0" customWidth="1"/>
  </cols>
  <sheetData>
    <row r="1" spans="1:13" ht="15">
      <c r="A1" t="s">
        <v>131</v>
      </c>
      <c r="B1" s="29">
        <f>T30/2</f>
        <v>235294117.6</v>
      </c>
      <c r="C1" s="29">
        <f aca="true" t="shared" si="0" ref="C1:L1">B1/2</f>
        <v>117647058.8</v>
      </c>
      <c r="D1" s="29">
        <f t="shared" si="0"/>
        <v>58823529.41</v>
      </c>
      <c r="E1" s="29">
        <f t="shared" si="0"/>
        <v>29411764.71</v>
      </c>
      <c r="F1" s="29">
        <f t="shared" si="0"/>
        <v>14705882.35</v>
      </c>
      <c r="G1" s="29">
        <f t="shared" si="0"/>
        <v>7352941.176</v>
      </c>
      <c r="H1" s="29">
        <f t="shared" si="0"/>
        <v>3676470.588</v>
      </c>
      <c r="I1" s="29">
        <f t="shared" si="0"/>
        <v>1838235.294</v>
      </c>
      <c r="J1" s="29">
        <f t="shared" si="0"/>
        <v>919117.6471</v>
      </c>
      <c r="K1" s="29">
        <f t="shared" si="0"/>
        <v>459558.8235</v>
      </c>
      <c r="L1" s="29">
        <f t="shared" si="0"/>
        <v>229779.4118</v>
      </c>
      <c r="M1" s="24">
        <v>0</v>
      </c>
    </row>
    <row r="2" spans="1:15" ht="15">
      <c r="A2" t="s">
        <v>2</v>
      </c>
      <c r="B2" s="1">
        <v>1.53925</v>
      </c>
      <c r="C2" s="1">
        <v>0.782</v>
      </c>
      <c r="D2" s="1">
        <v>0.47</v>
      </c>
      <c r="E2" s="1">
        <v>0.257</v>
      </c>
      <c r="F2" s="1">
        <v>0.1585</v>
      </c>
      <c r="G2" s="1">
        <v>0.09575</v>
      </c>
      <c r="H2" s="1">
        <v>0.06275</v>
      </c>
      <c r="I2" s="1">
        <v>0.044</v>
      </c>
      <c r="J2" s="1">
        <v>0.043</v>
      </c>
      <c r="K2" s="1">
        <v>0.03675</v>
      </c>
      <c r="L2" s="1">
        <v>0.03525</v>
      </c>
      <c r="M2" s="1">
        <v>0.03425</v>
      </c>
      <c r="O2" s="2" t="s">
        <v>139</v>
      </c>
    </row>
    <row r="3" spans="1:15" ht="15">
      <c r="A3" t="s">
        <v>4</v>
      </c>
      <c r="B3" s="1">
        <v>1.4445</v>
      </c>
      <c r="C3" s="1">
        <v>0.52475</v>
      </c>
      <c r="D3" s="1">
        <v>0.28425</v>
      </c>
      <c r="E3" s="1">
        <v>0.16</v>
      </c>
      <c r="F3" s="1">
        <v>0.09675</v>
      </c>
      <c r="G3" s="1">
        <v>0.06575</v>
      </c>
      <c r="H3" s="1">
        <v>0.0495</v>
      </c>
      <c r="I3" s="1">
        <v>0.03975</v>
      </c>
      <c r="J3" s="1">
        <v>0.03575</v>
      </c>
      <c r="K3" s="1">
        <v>0.03675</v>
      </c>
      <c r="L3" s="1">
        <v>0.04175</v>
      </c>
      <c r="M3" s="1">
        <v>0.03475</v>
      </c>
      <c r="O3" s="2" t="s">
        <v>5</v>
      </c>
    </row>
    <row r="4" spans="1:13" ht="15">
      <c r="A4" t="s">
        <v>6</v>
      </c>
      <c r="B4" s="1">
        <v>1.0955</v>
      </c>
      <c r="C4" s="1">
        <v>0.9225</v>
      </c>
      <c r="D4" s="1">
        <v>0.5945</v>
      </c>
      <c r="E4" s="1">
        <v>0.44575</v>
      </c>
      <c r="F4" s="1">
        <v>0.261</v>
      </c>
      <c r="G4" s="1">
        <v>0.13825</v>
      </c>
      <c r="H4" s="1">
        <v>0.08625</v>
      </c>
      <c r="I4" s="1">
        <v>0.07075</v>
      </c>
      <c r="J4" s="1">
        <v>0.04375</v>
      </c>
      <c r="K4" s="1">
        <v>0.048</v>
      </c>
      <c r="L4" s="1">
        <v>0.03875</v>
      </c>
      <c r="M4" s="1">
        <v>0.0365</v>
      </c>
    </row>
    <row r="5" spans="1:15" ht="15">
      <c r="A5" t="s">
        <v>7</v>
      </c>
      <c r="B5" s="1">
        <v>1.611</v>
      </c>
      <c r="C5" s="1">
        <v>1.01425</v>
      </c>
      <c r="D5" s="1">
        <v>0.662</v>
      </c>
      <c r="E5" s="1">
        <v>0.3885</v>
      </c>
      <c r="F5" s="1">
        <v>0.20725</v>
      </c>
      <c r="G5" s="1">
        <v>0.11875</v>
      </c>
      <c r="H5" s="1">
        <v>0.079</v>
      </c>
      <c r="I5" s="1">
        <v>0.04925</v>
      </c>
      <c r="J5" s="1">
        <v>0.0515</v>
      </c>
      <c r="K5" s="1">
        <v>0.04</v>
      </c>
      <c r="L5" s="1">
        <v>0.03575</v>
      </c>
      <c r="M5" s="1">
        <v>0.03475</v>
      </c>
      <c r="O5" s="5"/>
    </row>
    <row r="6" spans="1:13" ht="15">
      <c r="A6" t="s">
        <v>8</v>
      </c>
      <c r="B6" s="3">
        <f aca="true" t="shared" si="1" ref="B6:M6">AVERAGE(B2:B5)</f>
        <v>1.4225625</v>
      </c>
      <c r="C6" s="3">
        <f t="shared" si="1"/>
        <v>0.810875</v>
      </c>
      <c r="D6" s="3">
        <f t="shared" si="1"/>
        <v>0.5026875</v>
      </c>
      <c r="E6" s="3">
        <f t="shared" si="1"/>
        <v>0.3128125</v>
      </c>
      <c r="F6" s="3">
        <f t="shared" si="1"/>
        <v>0.180875</v>
      </c>
      <c r="G6" s="3">
        <f t="shared" si="1"/>
        <v>0.104625</v>
      </c>
      <c r="H6" s="3">
        <f t="shared" si="1"/>
        <v>0.069375</v>
      </c>
      <c r="I6" s="3">
        <f t="shared" si="1"/>
        <v>0.0509375</v>
      </c>
      <c r="J6" s="3">
        <f t="shared" si="1"/>
        <v>0.0435</v>
      </c>
      <c r="K6" s="3">
        <f t="shared" si="1"/>
        <v>0.040375</v>
      </c>
      <c r="L6" s="3">
        <f t="shared" si="1"/>
        <v>0.037875</v>
      </c>
      <c r="M6" s="3">
        <f t="shared" si="1"/>
        <v>0.0350625</v>
      </c>
    </row>
    <row r="7" spans="1:13" ht="15">
      <c r="A7" t="s">
        <v>129</v>
      </c>
      <c r="B7" s="3">
        <f aca="true" t="shared" si="2" ref="B7:M7">STDEV(B2:B5)</f>
        <v>0.2284555368</v>
      </c>
      <c r="C7" s="3">
        <f t="shared" si="2"/>
        <v>0.2133251138</v>
      </c>
      <c r="D7" s="3">
        <f t="shared" si="2"/>
        <v>0.1659251055</v>
      </c>
      <c r="E7" s="3">
        <f t="shared" si="2"/>
        <v>0.1289284968</v>
      </c>
      <c r="F7" s="3">
        <f t="shared" si="2"/>
        <v>0.06998407557</v>
      </c>
      <c r="G7" s="3">
        <f t="shared" si="2"/>
        <v>0.03119929219</v>
      </c>
      <c r="H7" s="3">
        <f t="shared" si="2"/>
        <v>0.01649558022</v>
      </c>
      <c r="I7" s="3">
        <f t="shared" si="2"/>
        <v>0.01376798067</v>
      </c>
      <c r="J7" s="3">
        <f t="shared" si="2"/>
        <v>0.006438814591</v>
      </c>
      <c r="K7" s="3">
        <f t="shared" si="2"/>
        <v>0.005309190145</v>
      </c>
      <c r="L7" s="3">
        <f t="shared" si="2"/>
        <v>0.003010398645</v>
      </c>
      <c r="M7" s="3">
        <f t="shared" si="2"/>
        <v>0.0009868932735</v>
      </c>
    </row>
    <row r="8" spans="1:13" ht="15">
      <c r="A8" t="s">
        <v>130</v>
      </c>
      <c r="B8" s="3">
        <f aca="true" t="shared" si="3" ref="B8:L8">B6-$M6</f>
        <v>1.3875</v>
      </c>
      <c r="C8" s="3">
        <f t="shared" si="3"/>
        <v>0.7758125</v>
      </c>
      <c r="D8" s="3">
        <f t="shared" si="3"/>
        <v>0.467625</v>
      </c>
      <c r="E8" s="3">
        <f t="shared" si="3"/>
        <v>0.27775</v>
      </c>
      <c r="F8" s="3">
        <f t="shared" si="3"/>
        <v>0.1458125</v>
      </c>
      <c r="G8" s="3">
        <f t="shared" si="3"/>
        <v>0.0695625</v>
      </c>
      <c r="H8" s="3">
        <f t="shared" si="3"/>
        <v>0.0343125</v>
      </c>
      <c r="I8" s="3">
        <f t="shared" si="3"/>
        <v>0.015875</v>
      </c>
      <c r="J8" s="3">
        <f t="shared" si="3"/>
        <v>0.0084375</v>
      </c>
      <c r="K8" s="3">
        <f t="shared" si="3"/>
        <v>0.0053125</v>
      </c>
      <c r="L8" s="3">
        <f t="shared" si="3"/>
        <v>0.0028125</v>
      </c>
      <c r="M8" s="22"/>
    </row>
    <row r="12" ht="15">
      <c r="Q12" s="5" t="s">
        <v>132</v>
      </c>
    </row>
    <row r="13" ht="15">
      <c r="Q13" s="5" t="s">
        <v>133</v>
      </c>
    </row>
    <row r="14" ht="15">
      <c r="Q14" s="5" t="s">
        <v>134</v>
      </c>
    </row>
    <row r="15" ht="15">
      <c r="Q15" s="5" t="s">
        <v>135</v>
      </c>
    </row>
    <row r="16" ht="15">
      <c r="Q16" s="5" t="s">
        <v>136</v>
      </c>
    </row>
    <row r="21" ht="15.75" customHeight="1">
      <c r="R21" s="10" t="s">
        <v>149</v>
      </c>
    </row>
    <row r="22" spans="18:20" ht="15.75" customHeight="1">
      <c r="R22" t="s">
        <v>150</v>
      </c>
      <c r="T22" s="31">
        <v>1200000000000</v>
      </c>
    </row>
    <row r="23" spans="18:20" ht="15.75" customHeight="1">
      <c r="R23" t="s">
        <v>151</v>
      </c>
      <c r="T23">
        <f>1.8</f>
        <v>1.8</v>
      </c>
    </row>
    <row r="24" spans="18:20" ht="15.75" customHeight="1">
      <c r="R24" t="s">
        <v>153</v>
      </c>
      <c r="T24" s="31">
        <f>0.55*T23*T22</f>
        <v>1188000000000</v>
      </c>
    </row>
    <row r="25" spans="18:20" ht="15.75" customHeight="1">
      <c r="R25" t="s">
        <v>154</v>
      </c>
      <c r="T25">
        <v>2.55</v>
      </c>
    </row>
    <row r="26" spans="18:20" ht="15.75" customHeight="1">
      <c r="R26" t="s">
        <v>155</v>
      </c>
      <c r="T26">
        <v>100</v>
      </c>
    </row>
    <row r="27" spans="1:20" ht="15.75" customHeight="1">
      <c r="A27" t="s">
        <v>156</v>
      </c>
      <c r="R27" t="s">
        <v>157</v>
      </c>
      <c r="T27">
        <f>T26*T25</f>
        <v>255</v>
      </c>
    </row>
    <row r="28" spans="1:20" ht="15.75" customHeight="1">
      <c r="A28" s="10" t="s">
        <v>131</v>
      </c>
      <c r="B28" s="29">
        <f aca="true" t="shared" si="4" ref="B28:L28">B1</f>
        <v>235294117.6</v>
      </c>
      <c r="C28" s="29">
        <f t="shared" si="4"/>
        <v>117647058.8</v>
      </c>
      <c r="D28" s="29">
        <f t="shared" si="4"/>
        <v>58823529.41</v>
      </c>
      <c r="E28" s="29">
        <f t="shared" si="4"/>
        <v>29411764.71</v>
      </c>
      <c r="F28" s="29">
        <f t="shared" si="4"/>
        <v>14705882.35</v>
      </c>
      <c r="G28" s="29">
        <f t="shared" si="4"/>
        <v>7352941.176</v>
      </c>
      <c r="H28" s="29">
        <f t="shared" si="4"/>
        <v>3676470.588</v>
      </c>
      <c r="I28" s="29">
        <f t="shared" si="4"/>
        <v>1838235.294</v>
      </c>
      <c r="J28" s="29">
        <f t="shared" si="4"/>
        <v>919117.6471</v>
      </c>
      <c r="K28" s="29">
        <f t="shared" si="4"/>
        <v>459558.8235</v>
      </c>
      <c r="L28" s="29">
        <f t="shared" si="4"/>
        <v>229779.4118</v>
      </c>
      <c r="R28" t="s">
        <v>158</v>
      </c>
      <c r="T28" s="31">
        <f>T22/T27</f>
        <v>4705882353</v>
      </c>
    </row>
    <row r="29" spans="1:20" ht="15.75" customHeight="1">
      <c r="A29" t="s">
        <v>159</v>
      </c>
      <c r="B29" s="20">
        <f aca="true" t="shared" si="5" ref="B29:L29">IF(ISNUMBER(B8),B1/B8,"---")</f>
        <v>169581346.1</v>
      </c>
      <c r="C29" s="20">
        <f t="shared" si="5"/>
        <v>151643675.3</v>
      </c>
      <c r="D29" s="20">
        <f t="shared" si="5"/>
        <v>125792097.1</v>
      </c>
      <c r="E29" s="20">
        <f t="shared" si="5"/>
        <v>105892942.2</v>
      </c>
      <c r="F29" s="20">
        <f t="shared" si="5"/>
        <v>100854744</v>
      </c>
      <c r="G29" s="20">
        <f t="shared" si="5"/>
        <v>105702658.4</v>
      </c>
      <c r="H29" s="20">
        <f t="shared" si="5"/>
        <v>107146683.8</v>
      </c>
      <c r="I29" s="20">
        <f t="shared" si="5"/>
        <v>115794349.2</v>
      </c>
      <c r="J29" s="20">
        <f t="shared" si="5"/>
        <v>108932461.9</v>
      </c>
      <c r="K29" s="20">
        <f t="shared" si="5"/>
        <v>86505190.31</v>
      </c>
      <c r="L29" s="20">
        <f t="shared" si="5"/>
        <v>81699346.41</v>
      </c>
      <c r="R29" t="s">
        <v>160</v>
      </c>
      <c r="T29">
        <f>0.1</f>
        <v>0.1</v>
      </c>
    </row>
    <row r="30" spans="1:20" ht="15.75" customHeight="1">
      <c r="A30" t="s">
        <v>161</v>
      </c>
      <c r="B30" s="31"/>
      <c r="C30" s="20">
        <f>AVERAGE(C29:G29)</f>
        <v>117977223.4</v>
      </c>
      <c r="D30" s="31"/>
      <c r="E30" s="31"/>
      <c r="F30" s="31"/>
      <c r="G30" s="31"/>
      <c r="H30" s="31"/>
      <c r="I30" s="31"/>
      <c r="J30" s="31"/>
      <c r="K30" s="31"/>
      <c r="L30" s="31"/>
      <c r="R30" t="s">
        <v>162</v>
      </c>
      <c r="T30" s="31">
        <f>T28*T29</f>
        <v>470588235.3</v>
      </c>
    </row>
    <row r="31" spans="2:8" ht="15.75" customHeight="1">
      <c r="B31" s="31"/>
      <c r="C31" s="32" t="s">
        <v>148</v>
      </c>
      <c r="D31" s="31"/>
      <c r="E31" s="31"/>
      <c r="F31" s="31"/>
      <c r="G31" s="31"/>
      <c r="H31" s="31"/>
    </row>
    <row r="32" spans="2:8" ht="15.75" customHeight="1">
      <c r="B32" s="31"/>
      <c r="C32" s="32" t="s">
        <v>152</v>
      </c>
      <c r="D32" s="31"/>
      <c r="E32" s="31"/>
      <c r="F32" s="31"/>
      <c r="G32" s="31"/>
      <c r="H32" s="31"/>
    </row>
    <row r="33" spans="2:8" ht="15.75" customHeight="1">
      <c r="B33" s="31"/>
      <c r="C33" s="31"/>
      <c r="D33" s="31"/>
      <c r="E33" s="31"/>
      <c r="F33" s="31"/>
      <c r="G33" s="31"/>
      <c r="H33" s="31"/>
    </row>
    <row r="34" spans="2:8" ht="15.75" customHeight="1">
      <c r="B34" s="31"/>
      <c r="D34" s="31"/>
      <c r="E34" s="31"/>
      <c r="F34" s="31"/>
      <c r="G34" s="31"/>
      <c r="H34" s="3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T35"/>
  <sheetViews>
    <sheetView workbookViewId="0" topLeftCell="A1"/>
  </sheetViews>
  <sheetFormatPr defaultColWidth="14.421875" defaultRowHeight="15" customHeight="1"/>
  <cols>
    <col min="1" max="1" width="17.421875" style="0" customWidth="1"/>
    <col min="2" max="13" width="10.8515625" style="0" customWidth="1"/>
    <col min="14" max="26" width="8.8515625" style="0" customWidth="1"/>
  </cols>
  <sheetData>
    <row r="1" spans="1:13" ht="15">
      <c r="A1" t="s">
        <v>126</v>
      </c>
      <c r="B1" s="23">
        <v>10</v>
      </c>
      <c r="C1" s="24">
        <f aca="true" t="shared" si="0" ref="C1:L1">B1/2</f>
        <v>5</v>
      </c>
      <c r="D1" s="24">
        <f t="shared" si="0"/>
        <v>2.5</v>
      </c>
      <c r="E1" s="24">
        <f t="shared" si="0"/>
        <v>1.25</v>
      </c>
      <c r="F1" s="24">
        <f t="shared" si="0"/>
        <v>0.625</v>
      </c>
      <c r="G1" s="25">
        <f t="shared" si="0"/>
        <v>0.3125</v>
      </c>
      <c r="H1" s="25">
        <f t="shared" si="0"/>
        <v>0.15625</v>
      </c>
      <c r="I1" s="25">
        <f t="shared" si="0"/>
        <v>0.078125</v>
      </c>
      <c r="J1" s="25">
        <f t="shared" si="0"/>
        <v>0.0390625</v>
      </c>
      <c r="K1" s="26">
        <f t="shared" si="0"/>
        <v>0.01953125</v>
      </c>
      <c r="L1" s="26">
        <f t="shared" si="0"/>
        <v>0.009765625</v>
      </c>
      <c r="M1" s="24">
        <v>0</v>
      </c>
    </row>
    <row r="2" spans="1:15" ht="15">
      <c r="A2" t="s">
        <v>2</v>
      </c>
      <c r="B2" s="27">
        <v>47854.5</v>
      </c>
      <c r="C2" s="27">
        <v>28536.25</v>
      </c>
      <c r="D2" s="27">
        <v>15865.75</v>
      </c>
      <c r="E2" s="27">
        <v>8396.5</v>
      </c>
      <c r="F2" s="27">
        <v>4271</v>
      </c>
      <c r="G2" s="27">
        <v>2182.25</v>
      </c>
      <c r="H2" s="27">
        <v>1039.5</v>
      </c>
      <c r="I2" s="27">
        <v>543.75</v>
      </c>
      <c r="J2" s="27">
        <v>261</v>
      </c>
      <c r="K2" s="27">
        <v>138.5</v>
      </c>
      <c r="L2" s="27">
        <v>64.75</v>
      </c>
      <c r="M2" s="27">
        <v>0</v>
      </c>
      <c r="O2" s="2" t="s">
        <v>127</v>
      </c>
    </row>
    <row r="3" spans="1:15" ht="15">
      <c r="A3" t="s">
        <v>4</v>
      </c>
      <c r="B3" s="27">
        <v>49587</v>
      </c>
      <c r="C3" s="27">
        <v>28900.25</v>
      </c>
      <c r="D3" s="27">
        <v>15948.5</v>
      </c>
      <c r="E3" s="27">
        <v>8314.75</v>
      </c>
      <c r="F3" s="27">
        <v>4113.25</v>
      </c>
      <c r="G3" s="27">
        <v>2106.25</v>
      </c>
      <c r="H3" s="27">
        <v>1043.75</v>
      </c>
      <c r="I3" s="27">
        <v>527</v>
      </c>
      <c r="J3" s="27">
        <v>281</v>
      </c>
      <c r="K3" s="27">
        <v>128.75</v>
      </c>
      <c r="L3" s="27">
        <v>78.25</v>
      </c>
      <c r="M3" s="27">
        <v>2.5</v>
      </c>
      <c r="O3" s="2" t="s">
        <v>5</v>
      </c>
    </row>
    <row r="4" spans="1:13" ht="15">
      <c r="A4" t="s">
        <v>6</v>
      </c>
      <c r="B4" s="27">
        <v>50044.75</v>
      </c>
      <c r="C4" s="27">
        <v>29513</v>
      </c>
      <c r="D4" s="27">
        <v>16362</v>
      </c>
      <c r="E4" s="27">
        <v>8531.5</v>
      </c>
      <c r="F4" s="27">
        <v>4305</v>
      </c>
      <c r="G4" s="27">
        <v>2192</v>
      </c>
      <c r="H4" s="27">
        <v>1078</v>
      </c>
      <c r="I4" s="27">
        <v>544.25</v>
      </c>
      <c r="J4" s="27">
        <v>275</v>
      </c>
      <c r="K4" s="27">
        <v>135.25</v>
      </c>
      <c r="L4" s="27">
        <v>77</v>
      </c>
      <c r="M4" s="27">
        <v>5.25</v>
      </c>
    </row>
    <row r="5" spans="1:15" ht="15">
      <c r="A5" t="s">
        <v>7</v>
      </c>
      <c r="B5" s="27">
        <v>50285.75</v>
      </c>
      <c r="C5" s="27">
        <v>29721.75</v>
      </c>
      <c r="D5" s="27">
        <v>16338.25</v>
      </c>
      <c r="E5" s="27">
        <v>8530</v>
      </c>
      <c r="F5" s="27">
        <v>4316.75</v>
      </c>
      <c r="G5" s="27">
        <v>2182.5</v>
      </c>
      <c r="H5" s="27">
        <v>1099</v>
      </c>
      <c r="I5" s="27">
        <v>545</v>
      </c>
      <c r="J5" s="27">
        <v>283.75</v>
      </c>
      <c r="K5" s="27">
        <v>140</v>
      </c>
      <c r="L5" s="27">
        <v>74.25</v>
      </c>
      <c r="M5" s="27">
        <v>10.25</v>
      </c>
      <c r="O5" s="5" t="s">
        <v>128</v>
      </c>
    </row>
    <row r="6" spans="1:13" ht="15">
      <c r="A6" t="s">
        <v>8</v>
      </c>
      <c r="B6" s="28">
        <f aca="true" t="shared" si="1" ref="B6:M6">AVERAGE(B2:B5)</f>
        <v>49443</v>
      </c>
      <c r="C6" s="28">
        <f t="shared" si="1"/>
        <v>29167.8125</v>
      </c>
      <c r="D6" s="28">
        <f t="shared" si="1"/>
        <v>16128.625</v>
      </c>
      <c r="E6" s="28">
        <f t="shared" si="1"/>
        <v>8443.1875</v>
      </c>
      <c r="F6" s="28">
        <f t="shared" si="1"/>
        <v>4251.5</v>
      </c>
      <c r="G6" s="28">
        <f t="shared" si="1"/>
        <v>2165.75</v>
      </c>
      <c r="H6" s="28">
        <f t="shared" si="1"/>
        <v>1065.0625</v>
      </c>
      <c r="I6" s="28">
        <f t="shared" si="1"/>
        <v>540</v>
      </c>
      <c r="J6" s="28">
        <f t="shared" si="1"/>
        <v>275.1875</v>
      </c>
      <c r="K6" s="28">
        <f t="shared" si="1"/>
        <v>135.625</v>
      </c>
      <c r="L6" s="28">
        <f t="shared" si="1"/>
        <v>73.5625</v>
      </c>
      <c r="M6" s="28">
        <f t="shared" si="1"/>
        <v>4.5</v>
      </c>
    </row>
    <row r="7" spans="1:13" ht="15">
      <c r="A7" t="s">
        <v>129</v>
      </c>
      <c r="B7" s="28">
        <f aca="true" t="shared" si="2" ref="B7:M7">STDEV(B2:B5)</f>
        <v>1097.937289</v>
      </c>
      <c r="C7" s="28">
        <f t="shared" si="2"/>
        <v>546.6449326</v>
      </c>
      <c r="D7" s="28">
        <f t="shared" si="2"/>
        <v>258.1697197</v>
      </c>
      <c r="E7" s="28">
        <f t="shared" si="2"/>
        <v>106.4760096</v>
      </c>
      <c r="F7" s="28">
        <f t="shared" si="2"/>
        <v>94.18620741</v>
      </c>
      <c r="G7" s="28">
        <f t="shared" si="2"/>
        <v>39.92545136</v>
      </c>
      <c r="H7" s="28">
        <f t="shared" si="2"/>
        <v>28.44173503</v>
      </c>
      <c r="I7" s="28">
        <f t="shared" si="2"/>
        <v>8.681877677</v>
      </c>
      <c r="J7" s="28">
        <f t="shared" si="2"/>
        <v>10.13939306</v>
      </c>
      <c r="K7" s="28">
        <f t="shared" si="2"/>
        <v>4.993746089</v>
      </c>
      <c r="L7" s="28">
        <f t="shared" si="2"/>
        <v>6.107969521</v>
      </c>
      <c r="M7" s="28">
        <f t="shared" si="2"/>
        <v>4.392227984</v>
      </c>
    </row>
    <row r="8" spans="1:13" ht="15">
      <c r="A8" t="s">
        <v>130</v>
      </c>
      <c r="B8" s="28">
        <f aca="true" t="shared" si="3" ref="B8:L8">B6-$M6</f>
        <v>49438.5</v>
      </c>
      <c r="C8" s="28">
        <f t="shared" si="3"/>
        <v>29163.3125</v>
      </c>
      <c r="D8" s="28">
        <f t="shared" si="3"/>
        <v>16124.125</v>
      </c>
      <c r="E8" s="28">
        <f t="shared" si="3"/>
        <v>8438.6875</v>
      </c>
      <c r="F8" s="28">
        <f t="shared" si="3"/>
        <v>4247</v>
      </c>
      <c r="G8" s="28">
        <f t="shared" si="3"/>
        <v>2161.25</v>
      </c>
      <c r="H8" s="28">
        <f t="shared" si="3"/>
        <v>1060.5625</v>
      </c>
      <c r="I8" s="28">
        <f t="shared" si="3"/>
        <v>535.5</v>
      </c>
      <c r="J8" s="28">
        <f t="shared" si="3"/>
        <v>270.6875</v>
      </c>
      <c r="K8" s="28">
        <f t="shared" si="3"/>
        <v>131.125</v>
      </c>
      <c r="L8" s="28">
        <f t="shared" si="3"/>
        <v>69.0625</v>
      </c>
      <c r="M8" s="30"/>
    </row>
    <row r="12" ht="15">
      <c r="Q12" s="5" t="s">
        <v>132</v>
      </c>
    </row>
    <row r="13" ht="15">
      <c r="Q13" s="5" t="s">
        <v>133</v>
      </c>
    </row>
    <row r="14" ht="15">
      <c r="Q14" s="5" t="s">
        <v>134</v>
      </c>
    </row>
    <row r="15" ht="15">
      <c r="Q15" s="5" t="s">
        <v>135</v>
      </c>
    </row>
    <row r="16" ht="15">
      <c r="Q16" s="5" t="s">
        <v>136</v>
      </c>
    </row>
    <row r="21" ht="15.75" customHeight="1">
      <c r="R21" s="10" t="s">
        <v>137</v>
      </c>
    </row>
    <row r="22" spans="18:20" ht="15.75" customHeight="1">
      <c r="R22" t="s">
        <v>138</v>
      </c>
      <c r="T22" s="31">
        <f>B1*0.000001</f>
        <v>1E-05</v>
      </c>
    </row>
    <row r="23" spans="18:20" ht="15.75" customHeight="1">
      <c r="R23" t="s">
        <v>140</v>
      </c>
      <c r="T23" s="31">
        <v>6.0221409E+23</v>
      </c>
    </row>
    <row r="24" spans="18:20" ht="15.75" customHeight="1">
      <c r="R24" t="s">
        <v>141</v>
      </c>
      <c r="T24" s="31">
        <f>0.0001</f>
        <v>0.0001</v>
      </c>
    </row>
    <row r="25" spans="18:20" ht="15.75" customHeight="1">
      <c r="R25" t="s">
        <v>142</v>
      </c>
      <c r="T25" s="31">
        <f>T22*T23*T24</f>
        <v>602214090000000</v>
      </c>
    </row>
    <row r="26" spans="18:20" ht="15.75" customHeight="1">
      <c r="R26" t="s">
        <v>143</v>
      </c>
      <c r="T26" s="31">
        <f>T25/(T24*1000000)</f>
        <v>6022140900000</v>
      </c>
    </row>
    <row r="27" spans="1:20" ht="15.75" customHeight="1">
      <c r="A27" s="10" t="s">
        <v>144</v>
      </c>
      <c r="T27" s="31"/>
    </row>
    <row r="28" spans="1:12" ht="15.75" customHeight="1">
      <c r="A28" t="s">
        <v>126</v>
      </c>
      <c r="B28" s="23">
        <f aca="true" t="shared" si="4" ref="B28:L28">B1</f>
        <v>10</v>
      </c>
      <c r="C28" s="23">
        <f t="shared" si="4"/>
        <v>5</v>
      </c>
      <c r="D28" s="23">
        <f t="shared" si="4"/>
        <v>2.5</v>
      </c>
      <c r="E28" s="23">
        <f t="shared" si="4"/>
        <v>1.25</v>
      </c>
      <c r="F28" s="23">
        <f t="shared" si="4"/>
        <v>0.625</v>
      </c>
      <c r="G28" s="23">
        <f t="shared" si="4"/>
        <v>0.3125</v>
      </c>
      <c r="H28" s="23">
        <f t="shared" si="4"/>
        <v>0.15625</v>
      </c>
      <c r="I28" s="23">
        <f t="shared" si="4"/>
        <v>0.078125</v>
      </c>
      <c r="J28" s="23">
        <f t="shared" si="4"/>
        <v>0.0390625</v>
      </c>
      <c r="K28" s="23">
        <f t="shared" si="4"/>
        <v>0.01953125</v>
      </c>
      <c r="L28" s="23">
        <f t="shared" si="4"/>
        <v>0.009765625</v>
      </c>
    </row>
    <row r="29" spans="1:12" ht="15.75" customHeight="1">
      <c r="A29" t="s">
        <v>145</v>
      </c>
      <c r="B29" s="20">
        <f aca="true" t="shared" si="5" ref="B29:L29">IF(ISNUMBER(B8),B1/B8,"---")</f>
        <v>0.000202271509</v>
      </c>
      <c r="C29" s="20">
        <f t="shared" si="5"/>
        <v>0.000171448288</v>
      </c>
      <c r="D29" s="20">
        <f t="shared" si="5"/>
        <v>0.0001550471731</v>
      </c>
      <c r="E29" s="20">
        <f t="shared" si="5"/>
        <v>0.0001481273006</v>
      </c>
      <c r="F29" s="20">
        <f t="shared" si="5"/>
        <v>0.0001471627031</v>
      </c>
      <c r="G29" s="20">
        <f t="shared" si="5"/>
        <v>0.0001445922499</v>
      </c>
      <c r="H29" s="20">
        <f t="shared" si="5"/>
        <v>0.0001473274795</v>
      </c>
      <c r="I29" s="20">
        <f t="shared" si="5"/>
        <v>0.00014589169</v>
      </c>
      <c r="J29" s="20">
        <f t="shared" si="5"/>
        <v>0.0001443084738</v>
      </c>
      <c r="K29" s="20">
        <f t="shared" si="5"/>
        <v>0.0001489513823</v>
      </c>
      <c r="L29" s="20">
        <f t="shared" si="5"/>
        <v>0.0001414027149</v>
      </c>
    </row>
    <row r="30" spans="1:12" ht="15.75" customHeight="1">
      <c r="A30" t="s">
        <v>146</v>
      </c>
      <c r="B30" s="31"/>
      <c r="C30" s="20">
        <f>AVERAGE(C29:G29)</f>
        <v>0.0001532755429</v>
      </c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.75" customHeight="1">
      <c r="A31" t="s">
        <v>147</v>
      </c>
      <c r="B31" s="21"/>
      <c r="C31" s="20">
        <f>C30*T26</f>
        <v>923046916</v>
      </c>
      <c r="D31" s="21"/>
      <c r="E31" s="21"/>
      <c r="F31" s="21"/>
      <c r="G31" s="21"/>
      <c r="H31" s="21"/>
      <c r="I31" s="21"/>
      <c r="J31" s="21"/>
      <c r="K31" s="21"/>
      <c r="L31" s="21"/>
    </row>
    <row r="32" spans="2:8" ht="15.75" customHeight="1">
      <c r="B32" s="31"/>
      <c r="C32" s="32" t="s">
        <v>148</v>
      </c>
      <c r="D32" s="31"/>
      <c r="E32" s="31"/>
      <c r="F32" s="31"/>
      <c r="G32" s="31"/>
      <c r="H32" s="31"/>
    </row>
    <row r="33" spans="2:8" ht="15.75" customHeight="1">
      <c r="B33" s="31"/>
      <c r="C33" s="32" t="s">
        <v>152</v>
      </c>
      <c r="D33" s="31"/>
      <c r="E33" s="31"/>
      <c r="F33" s="31"/>
      <c r="G33" s="31"/>
      <c r="H33" s="31"/>
    </row>
    <row r="34" spans="2:8" ht="15.75" customHeight="1">
      <c r="B34" s="31"/>
      <c r="C34" s="31"/>
      <c r="D34" s="31"/>
      <c r="E34" s="31"/>
      <c r="F34" s="31"/>
      <c r="G34" s="31"/>
      <c r="H34" s="31"/>
    </row>
    <row r="35" spans="2:8" ht="15.75" customHeight="1">
      <c r="B35" s="31"/>
      <c r="D35" s="31"/>
      <c r="E35" s="31"/>
      <c r="F35" s="31"/>
      <c r="G35" s="31"/>
      <c r="H35" s="3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U35"/>
  <sheetViews>
    <sheetView workbookViewId="0" topLeftCell="A1"/>
  </sheetViews>
  <sheetFormatPr defaultColWidth="14.421875" defaultRowHeight="15" customHeight="1"/>
  <cols>
    <col min="1" max="1" width="17.140625" style="0" customWidth="1"/>
    <col min="2" max="10" width="9.8515625" style="0" customWidth="1"/>
    <col min="11" max="11" width="6.140625" style="0" customWidth="1"/>
    <col min="12" max="12" width="17.140625" style="0" customWidth="1"/>
    <col min="13" max="21" width="9.8515625" style="0" customWidth="1"/>
    <col min="22" max="26" width="10.7109375" style="0" customWidth="1"/>
  </cols>
  <sheetData>
    <row r="1" spans="1:3" ht="15">
      <c r="A1" s="8" t="s">
        <v>15</v>
      </c>
      <c r="C1" s="2" t="s">
        <v>16</v>
      </c>
    </row>
    <row r="2" ht="15">
      <c r="C2" s="2" t="s">
        <v>17</v>
      </c>
    </row>
    <row r="3" ht="15">
      <c r="C3" s="2" t="s">
        <v>18</v>
      </c>
    </row>
    <row r="5" spans="1:12" ht="15">
      <c r="A5" s="9" t="s">
        <v>19</v>
      </c>
      <c r="L5" s="9" t="s">
        <v>20</v>
      </c>
    </row>
    <row r="6" spans="1:21" ht="15">
      <c r="A6" s="10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 t="s">
        <v>28</v>
      </c>
      <c r="I6" t="s">
        <v>29</v>
      </c>
      <c r="J6" t="s">
        <v>30</v>
      </c>
      <c r="L6" s="10" t="s">
        <v>21</v>
      </c>
      <c r="M6" t="s">
        <v>22</v>
      </c>
      <c r="N6" t="s">
        <v>23</v>
      </c>
      <c r="O6" t="s">
        <v>24</v>
      </c>
      <c r="P6" t="s">
        <v>25</v>
      </c>
      <c r="Q6" t="s">
        <v>26</v>
      </c>
      <c r="R6" t="s">
        <v>27</v>
      </c>
      <c r="S6" t="s">
        <v>28</v>
      </c>
      <c r="T6" t="s">
        <v>29</v>
      </c>
      <c r="U6" t="s">
        <v>30</v>
      </c>
    </row>
    <row r="7" spans="1:21" ht="15">
      <c r="A7" t="s">
        <v>31</v>
      </c>
      <c r="B7" s="11">
        <v>568</v>
      </c>
      <c r="C7" s="11">
        <v>667.25</v>
      </c>
      <c r="D7" s="11">
        <v>670.5</v>
      </c>
      <c r="E7" s="11">
        <v>690.75</v>
      </c>
      <c r="F7" s="11">
        <v>573.75</v>
      </c>
      <c r="G7" s="11">
        <v>742.25</v>
      </c>
      <c r="H7" s="11">
        <v>621.75</v>
      </c>
      <c r="I7" s="11">
        <v>660</v>
      </c>
      <c r="J7" s="11">
        <v>564</v>
      </c>
      <c r="L7" t="s">
        <v>31</v>
      </c>
      <c r="M7" s="12">
        <v>0.048</v>
      </c>
      <c r="N7" s="12">
        <v>0.048</v>
      </c>
      <c r="O7" s="12">
        <v>0.05</v>
      </c>
      <c r="P7" s="12">
        <v>0.0465</v>
      </c>
      <c r="Q7" s="12">
        <v>0.048</v>
      </c>
      <c r="R7" s="12">
        <v>0.05</v>
      </c>
      <c r="S7" s="12">
        <v>0.056</v>
      </c>
      <c r="T7" s="12">
        <v>0.06025</v>
      </c>
      <c r="U7" s="12">
        <v>0.04475</v>
      </c>
    </row>
    <row r="8" spans="1:21" ht="15">
      <c r="A8" t="s">
        <v>32</v>
      </c>
      <c r="B8" s="11">
        <v>576.5</v>
      </c>
      <c r="C8" s="11">
        <v>650.25</v>
      </c>
      <c r="D8" s="11">
        <v>677.5</v>
      </c>
      <c r="E8" s="11">
        <v>673.5</v>
      </c>
      <c r="F8" s="11">
        <v>585</v>
      </c>
      <c r="G8" s="11">
        <v>783.75</v>
      </c>
      <c r="H8" s="11">
        <v>618.75</v>
      </c>
      <c r="I8" s="11">
        <v>649.5</v>
      </c>
      <c r="J8" s="11">
        <v>529.75</v>
      </c>
      <c r="L8" t="s">
        <v>32</v>
      </c>
      <c r="M8" s="12">
        <v>0.052</v>
      </c>
      <c r="N8" s="12">
        <v>0.05075</v>
      </c>
      <c r="O8" s="12">
        <v>0.049</v>
      </c>
      <c r="P8" s="12">
        <v>0.047</v>
      </c>
      <c r="Q8" s="12">
        <v>0.05175</v>
      </c>
      <c r="R8" s="12">
        <v>0.049</v>
      </c>
      <c r="S8" s="12">
        <v>0.051</v>
      </c>
      <c r="T8" s="12">
        <v>0.049</v>
      </c>
      <c r="U8" s="12">
        <v>0.046</v>
      </c>
    </row>
    <row r="9" spans="1:21" ht="15">
      <c r="A9" t="s">
        <v>33</v>
      </c>
      <c r="B9" s="11">
        <v>592</v>
      </c>
      <c r="C9" s="11">
        <v>656.25</v>
      </c>
      <c r="D9" s="11">
        <v>709.25</v>
      </c>
      <c r="E9" s="11">
        <v>647.25</v>
      </c>
      <c r="F9" s="11">
        <v>585.5</v>
      </c>
      <c r="G9" s="11">
        <v>746.5</v>
      </c>
      <c r="H9" s="11">
        <v>624.5</v>
      </c>
      <c r="I9" s="11">
        <v>643.75</v>
      </c>
      <c r="J9" s="11">
        <v>532.5</v>
      </c>
      <c r="L9" t="s">
        <v>33</v>
      </c>
      <c r="M9" s="12">
        <v>0.054</v>
      </c>
      <c r="N9" s="12">
        <v>0.055</v>
      </c>
      <c r="O9" s="12">
        <v>0.05275</v>
      </c>
      <c r="P9" s="12">
        <v>0.0485</v>
      </c>
      <c r="Q9" s="12">
        <v>0.049</v>
      </c>
      <c r="R9" s="12">
        <v>0.047</v>
      </c>
      <c r="S9" s="12">
        <v>0.04925</v>
      </c>
      <c r="T9" s="12">
        <v>0.048</v>
      </c>
      <c r="U9" s="12">
        <v>0.045</v>
      </c>
    </row>
    <row r="10" spans="1:21" ht="15">
      <c r="A10" t="s">
        <v>34</v>
      </c>
      <c r="B10" s="11">
        <v>562.25</v>
      </c>
      <c r="C10" s="11">
        <v>696.5</v>
      </c>
      <c r="D10" s="11">
        <v>707.75</v>
      </c>
      <c r="E10" s="11">
        <v>668.25</v>
      </c>
      <c r="F10" s="11">
        <v>605.25</v>
      </c>
      <c r="G10" s="11">
        <v>752.25</v>
      </c>
      <c r="H10" s="11">
        <v>611.25</v>
      </c>
      <c r="I10" s="11">
        <v>664</v>
      </c>
      <c r="J10" s="11">
        <v>593.5</v>
      </c>
      <c r="L10" t="s">
        <v>34</v>
      </c>
      <c r="M10" s="12">
        <v>0.052</v>
      </c>
      <c r="N10" s="12">
        <v>0.05475</v>
      </c>
      <c r="O10" s="12">
        <v>0.054</v>
      </c>
      <c r="P10" s="12">
        <v>0.0555</v>
      </c>
      <c r="Q10" s="12">
        <v>0.056</v>
      </c>
      <c r="R10" s="12">
        <v>0.049</v>
      </c>
      <c r="S10" s="12">
        <v>0.051</v>
      </c>
      <c r="T10" s="12">
        <v>0.049</v>
      </c>
      <c r="U10" s="12">
        <v>0.04475</v>
      </c>
    </row>
    <row r="11" spans="1:21" ht="15">
      <c r="A11" t="s">
        <v>35</v>
      </c>
      <c r="B11" s="11">
        <v>556</v>
      </c>
      <c r="C11" s="11">
        <v>628.5</v>
      </c>
      <c r="D11" s="11">
        <v>753.25</v>
      </c>
      <c r="E11" s="11">
        <v>668.5</v>
      </c>
      <c r="F11" s="11">
        <v>591.25</v>
      </c>
      <c r="G11" s="11">
        <v>722</v>
      </c>
      <c r="H11" s="11">
        <v>585.5</v>
      </c>
      <c r="I11" s="11">
        <v>659.25</v>
      </c>
      <c r="J11" s="11">
        <v>553.75</v>
      </c>
      <c r="L11" t="s">
        <v>35</v>
      </c>
      <c r="M11" s="13">
        <v>0.051</v>
      </c>
      <c r="N11" s="14">
        <v>0.049</v>
      </c>
      <c r="O11" s="14">
        <v>0.064</v>
      </c>
      <c r="P11" s="15">
        <v>0.05325</v>
      </c>
      <c r="Q11" s="14">
        <v>0.048</v>
      </c>
      <c r="R11" s="15">
        <v>0.04775</v>
      </c>
      <c r="S11" s="14">
        <v>0.048</v>
      </c>
      <c r="T11" s="14">
        <v>0.054</v>
      </c>
      <c r="U11" s="14">
        <v>0.051</v>
      </c>
    </row>
    <row r="12" spans="1:21" ht="15">
      <c r="A12" t="s">
        <v>36</v>
      </c>
      <c r="B12" s="11">
        <v>583.25</v>
      </c>
      <c r="C12" s="11">
        <v>615.5</v>
      </c>
      <c r="D12" s="11">
        <v>765.25</v>
      </c>
      <c r="E12" s="11">
        <v>653.5</v>
      </c>
      <c r="F12" s="11">
        <v>597</v>
      </c>
      <c r="G12" s="11">
        <v>718.25</v>
      </c>
      <c r="H12" s="11">
        <v>601.5</v>
      </c>
      <c r="I12" s="11">
        <v>647</v>
      </c>
      <c r="J12" s="11">
        <v>557.25</v>
      </c>
      <c r="L12" t="s">
        <v>36</v>
      </c>
      <c r="M12" s="13">
        <v>0.053</v>
      </c>
      <c r="N12" s="14">
        <v>0.058</v>
      </c>
      <c r="O12" s="14">
        <v>0.054</v>
      </c>
      <c r="P12" s="14">
        <v>0.049</v>
      </c>
      <c r="Q12" s="14">
        <v>0.051</v>
      </c>
      <c r="R12" s="14">
        <v>0.048</v>
      </c>
      <c r="S12" s="15">
        <v>0.04975</v>
      </c>
      <c r="T12" s="15">
        <v>0.04925</v>
      </c>
      <c r="U12" s="15">
        <v>0.053</v>
      </c>
    </row>
    <row r="13" spans="1:21" ht="15">
      <c r="A13" t="s">
        <v>37</v>
      </c>
      <c r="B13" s="11">
        <v>556.25</v>
      </c>
      <c r="C13" s="11">
        <v>661</v>
      </c>
      <c r="D13" s="11">
        <v>757.5</v>
      </c>
      <c r="E13" s="11">
        <v>655</v>
      </c>
      <c r="F13" s="11">
        <v>600</v>
      </c>
      <c r="G13" s="11">
        <v>728.25</v>
      </c>
      <c r="H13" s="11">
        <v>599.5</v>
      </c>
      <c r="I13" s="11">
        <v>636.25</v>
      </c>
      <c r="J13" s="11">
        <v>554.75</v>
      </c>
      <c r="L13" t="s">
        <v>37</v>
      </c>
      <c r="M13" s="13">
        <v>0.053</v>
      </c>
      <c r="N13" s="14">
        <v>0.049</v>
      </c>
      <c r="O13" s="14">
        <v>0.048</v>
      </c>
      <c r="P13" s="14">
        <v>0.047</v>
      </c>
      <c r="Q13" s="14">
        <v>0.048</v>
      </c>
      <c r="R13" s="14">
        <v>0.051</v>
      </c>
      <c r="S13" s="14">
        <v>0.048</v>
      </c>
      <c r="T13" s="15">
        <v>0.05275</v>
      </c>
      <c r="U13" s="14">
        <v>0.046</v>
      </c>
    </row>
    <row r="14" spans="1:21" ht="15">
      <c r="A14" t="s">
        <v>38</v>
      </c>
      <c r="B14" s="11">
        <v>603.25</v>
      </c>
      <c r="C14" s="11">
        <v>545.75</v>
      </c>
      <c r="D14" s="11">
        <v>770.25</v>
      </c>
      <c r="E14" s="11">
        <v>689</v>
      </c>
      <c r="F14" s="11">
        <v>602.75</v>
      </c>
      <c r="G14" s="11">
        <v>730.25</v>
      </c>
      <c r="H14" s="11">
        <v>604.75</v>
      </c>
      <c r="I14" s="11">
        <v>638.5</v>
      </c>
      <c r="J14" s="11">
        <v>551.75</v>
      </c>
      <c r="L14" t="s">
        <v>38</v>
      </c>
      <c r="M14" s="16">
        <v>0.05425</v>
      </c>
      <c r="N14" s="14">
        <v>0.044</v>
      </c>
      <c r="O14" s="14">
        <v>0.047</v>
      </c>
      <c r="P14" s="14">
        <v>0.051</v>
      </c>
      <c r="Q14" s="14">
        <v>0.087</v>
      </c>
      <c r="R14" s="14">
        <v>0.046</v>
      </c>
      <c r="S14" s="14">
        <v>0.05</v>
      </c>
      <c r="T14" s="15">
        <v>0.05475</v>
      </c>
      <c r="U14" s="14">
        <v>0.047</v>
      </c>
    </row>
    <row r="16" spans="1:21" ht="15">
      <c r="A16" s="10" t="s">
        <v>39</v>
      </c>
      <c r="B16" t="s">
        <v>22</v>
      </c>
      <c r="C16" t="s">
        <v>23</v>
      </c>
      <c r="D16" t="s">
        <v>24</v>
      </c>
      <c r="E16" t="s">
        <v>25</v>
      </c>
      <c r="F16" t="s">
        <v>26</v>
      </c>
      <c r="G16" t="s">
        <v>27</v>
      </c>
      <c r="H16" t="s">
        <v>28</v>
      </c>
      <c r="I16" t="s">
        <v>29</v>
      </c>
      <c r="J16" t="s">
        <v>30</v>
      </c>
      <c r="L16" s="10" t="s">
        <v>39</v>
      </c>
      <c r="M16" t="s">
        <v>22</v>
      </c>
      <c r="N16" t="s">
        <v>23</v>
      </c>
      <c r="O16" t="s">
        <v>24</v>
      </c>
      <c r="P16" t="s">
        <v>25</v>
      </c>
      <c r="Q16" t="s">
        <v>26</v>
      </c>
      <c r="R16" t="s">
        <v>27</v>
      </c>
      <c r="S16" t="s">
        <v>28</v>
      </c>
      <c r="T16" t="s">
        <v>29</v>
      </c>
      <c r="U16" t="s">
        <v>30</v>
      </c>
    </row>
    <row r="17" spans="1:21" ht="15">
      <c r="A17" t="s">
        <v>31</v>
      </c>
      <c r="B17" s="11">
        <v>600.75</v>
      </c>
      <c r="C17" s="11">
        <v>3042.75</v>
      </c>
      <c r="D17" s="11">
        <v>5353.25</v>
      </c>
      <c r="E17" s="11">
        <v>3269.75</v>
      </c>
      <c r="F17" s="11">
        <v>617.5</v>
      </c>
      <c r="G17" s="11">
        <v>8812.5</v>
      </c>
      <c r="H17" s="11">
        <v>713.5</v>
      </c>
      <c r="I17" s="11">
        <v>1728.75</v>
      </c>
      <c r="J17" s="11">
        <v>506.25</v>
      </c>
      <c r="L17" t="s">
        <v>31</v>
      </c>
      <c r="M17" s="17">
        <v>0.36675</v>
      </c>
      <c r="N17" s="17">
        <v>0.374</v>
      </c>
      <c r="O17" s="17">
        <v>0.38825</v>
      </c>
      <c r="P17" s="17">
        <v>0.374</v>
      </c>
      <c r="Q17" s="17">
        <v>0.39525</v>
      </c>
      <c r="R17" s="17">
        <v>0.3365</v>
      </c>
      <c r="S17" s="17">
        <v>0.3775</v>
      </c>
      <c r="T17" s="17">
        <v>0.367</v>
      </c>
      <c r="U17" s="17">
        <v>0.048</v>
      </c>
    </row>
    <row r="18" spans="1:21" ht="15">
      <c r="A18" t="s">
        <v>32</v>
      </c>
      <c r="B18" s="11">
        <v>620.75</v>
      </c>
      <c r="C18" s="11">
        <v>3017.75</v>
      </c>
      <c r="D18" s="11">
        <v>5325.5</v>
      </c>
      <c r="E18" s="11">
        <v>3227</v>
      </c>
      <c r="F18" s="11">
        <v>645.25</v>
      </c>
      <c r="G18" s="11">
        <v>8703</v>
      </c>
      <c r="H18" s="11">
        <v>720.75</v>
      </c>
      <c r="I18" s="11">
        <v>1751.5</v>
      </c>
      <c r="J18" s="11">
        <v>513.75</v>
      </c>
      <c r="L18" t="s">
        <v>32</v>
      </c>
      <c r="M18" s="17">
        <v>0.361</v>
      </c>
      <c r="N18" s="17">
        <v>0.357</v>
      </c>
      <c r="O18" s="17">
        <v>0.385</v>
      </c>
      <c r="P18" s="17">
        <v>0.3845</v>
      </c>
      <c r="Q18" s="17">
        <v>0.38875</v>
      </c>
      <c r="R18" s="17">
        <v>0.335</v>
      </c>
      <c r="S18" s="17">
        <v>0.39225</v>
      </c>
      <c r="T18" s="17">
        <v>0.383</v>
      </c>
      <c r="U18" s="17">
        <v>0.046</v>
      </c>
    </row>
    <row r="19" spans="1:21" ht="15">
      <c r="A19" t="s">
        <v>33</v>
      </c>
      <c r="B19" s="11">
        <v>624.25</v>
      </c>
      <c r="C19" s="11">
        <v>3028</v>
      </c>
      <c r="D19" s="11">
        <v>5226.5</v>
      </c>
      <c r="E19" s="11">
        <v>3165</v>
      </c>
      <c r="F19" s="11">
        <v>653.75</v>
      </c>
      <c r="G19" s="11">
        <v>8662.75</v>
      </c>
      <c r="H19" s="11">
        <v>728.5</v>
      </c>
      <c r="I19" s="11">
        <v>1738.25</v>
      </c>
      <c r="J19" s="11">
        <v>532.75</v>
      </c>
      <c r="L19" t="s">
        <v>33</v>
      </c>
      <c r="M19" s="17">
        <v>0.3705</v>
      </c>
      <c r="N19" s="17">
        <v>0.35075</v>
      </c>
      <c r="O19" s="17">
        <v>0.37975</v>
      </c>
      <c r="P19" s="17">
        <v>0.3835</v>
      </c>
      <c r="Q19" s="17">
        <v>0.39225</v>
      </c>
      <c r="R19" s="17">
        <v>0.344</v>
      </c>
      <c r="S19" s="17">
        <v>0.402</v>
      </c>
      <c r="T19" s="17">
        <v>0.40525</v>
      </c>
      <c r="U19" s="17">
        <v>0.06925</v>
      </c>
    </row>
    <row r="20" spans="1:21" ht="15">
      <c r="A20" t="s">
        <v>34</v>
      </c>
      <c r="B20" s="11">
        <v>633.75</v>
      </c>
      <c r="C20" s="11">
        <v>3004</v>
      </c>
      <c r="D20" s="11">
        <v>5364</v>
      </c>
      <c r="E20" s="11">
        <v>3194.25</v>
      </c>
      <c r="F20" s="11">
        <v>670</v>
      </c>
      <c r="G20" s="11">
        <v>8690.25</v>
      </c>
      <c r="H20" s="11">
        <v>731.5</v>
      </c>
      <c r="I20" s="11">
        <v>1751.75</v>
      </c>
      <c r="J20" s="11">
        <v>543.5</v>
      </c>
      <c r="L20" t="s">
        <v>34</v>
      </c>
      <c r="M20" s="17">
        <v>0.35925</v>
      </c>
      <c r="N20" s="17">
        <v>0.34975</v>
      </c>
      <c r="O20" s="17">
        <v>0.379</v>
      </c>
      <c r="P20" s="17">
        <v>0.365</v>
      </c>
      <c r="Q20" s="17">
        <v>0.3975</v>
      </c>
      <c r="R20" s="17">
        <v>0.33725</v>
      </c>
      <c r="S20" s="17">
        <v>0.4065</v>
      </c>
      <c r="T20" s="17">
        <v>0.392</v>
      </c>
      <c r="U20" s="17">
        <v>0.046</v>
      </c>
    </row>
    <row r="21" spans="1:21" ht="15.75" customHeight="1">
      <c r="A21" t="s">
        <v>35</v>
      </c>
      <c r="B21" s="11">
        <v>600.25</v>
      </c>
      <c r="C21" s="11">
        <v>3198.75</v>
      </c>
      <c r="D21" s="11">
        <v>4634.5</v>
      </c>
      <c r="E21" s="11">
        <v>3232.25</v>
      </c>
      <c r="F21" s="11">
        <v>647.25</v>
      </c>
      <c r="G21" s="11">
        <v>6873.5</v>
      </c>
      <c r="H21" s="11">
        <v>640.5</v>
      </c>
      <c r="I21" s="11">
        <v>1780.5</v>
      </c>
      <c r="J21" s="11">
        <v>525</v>
      </c>
      <c r="L21" t="s">
        <v>35</v>
      </c>
      <c r="M21" s="17">
        <v>0.38025</v>
      </c>
      <c r="N21" s="17">
        <v>0.36625</v>
      </c>
      <c r="O21" s="17">
        <v>0.25075</v>
      </c>
      <c r="P21" s="17">
        <v>0.364</v>
      </c>
      <c r="Q21" s="17">
        <v>0.34425</v>
      </c>
      <c r="R21" s="17">
        <v>0.28025</v>
      </c>
      <c r="S21" s="17">
        <v>0.39</v>
      </c>
      <c r="T21" s="17">
        <v>0.37375</v>
      </c>
      <c r="U21" s="17">
        <v>0.047</v>
      </c>
    </row>
    <row r="22" spans="1:21" ht="15.75" customHeight="1">
      <c r="A22" t="s">
        <v>36</v>
      </c>
      <c r="B22" s="11">
        <v>614.25</v>
      </c>
      <c r="C22" s="11">
        <v>3162.25</v>
      </c>
      <c r="D22" s="11">
        <v>4670.5</v>
      </c>
      <c r="E22" s="11">
        <v>3234.25</v>
      </c>
      <c r="F22" s="11">
        <v>671.25</v>
      </c>
      <c r="G22" s="11">
        <v>6902</v>
      </c>
      <c r="H22" s="11">
        <v>639.5</v>
      </c>
      <c r="I22" s="11">
        <v>1796.75</v>
      </c>
      <c r="J22" s="11">
        <v>518.75</v>
      </c>
      <c r="L22" t="s">
        <v>36</v>
      </c>
      <c r="M22" s="17">
        <v>0.38625</v>
      </c>
      <c r="N22" s="17">
        <v>0.37325</v>
      </c>
      <c r="O22" s="17">
        <v>0.255</v>
      </c>
      <c r="P22" s="17">
        <v>0.37225</v>
      </c>
      <c r="Q22" s="17">
        <v>0.357</v>
      </c>
      <c r="R22" s="17">
        <v>0.289</v>
      </c>
      <c r="S22" s="17">
        <v>0.36925</v>
      </c>
      <c r="T22" s="17">
        <v>0.38475</v>
      </c>
      <c r="U22" s="17">
        <v>0.04625</v>
      </c>
    </row>
    <row r="23" spans="1:21" ht="15.75" customHeight="1">
      <c r="A23" t="s">
        <v>37</v>
      </c>
      <c r="B23" s="11">
        <v>593.25</v>
      </c>
      <c r="C23" s="11">
        <v>3192.25</v>
      </c>
      <c r="D23" s="11">
        <v>4805</v>
      </c>
      <c r="E23" s="11">
        <v>3237</v>
      </c>
      <c r="F23" s="11">
        <v>656.5</v>
      </c>
      <c r="G23" s="11">
        <v>6820.25</v>
      </c>
      <c r="H23" s="11">
        <v>654.25</v>
      </c>
      <c r="I23" s="11">
        <v>1830.5</v>
      </c>
      <c r="J23" s="11">
        <v>536.25</v>
      </c>
      <c r="L23" t="s">
        <v>37</v>
      </c>
      <c r="M23" s="17">
        <v>0.39125</v>
      </c>
      <c r="N23" s="17">
        <v>0.37525</v>
      </c>
      <c r="O23" s="17">
        <v>0.27075</v>
      </c>
      <c r="P23" s="17">
        <v>0.3775</v>
      </c>
      <c r="Q23" s="17">
        <v>0.34825</v>
      </c>
      <c r="R23" s="17">
        <v>0.27625</v>
      </c>
      <c r="S23" s="17">
        <v>0.41075</v>
      </c>
      <c r="T23" s="17">
        <v>0.40625</v>
      </c>
      <c r="U23" s="17">
        <v>0.046</v>
      </c>
    </row>
    <row r="24" spans="1:21" ht="15.75" customHeight="1">
      <c r="A24" t="s">
        <v>38</v>
      </c>
      <c r="B24" s="11">
        <v>616</v>
      </c>
      <c r="C24" s="11">
        <v>3240.75</v>
      </c>
      <c r="D24" s="11">
        <v>4725.25</v>
      </c>
      <c r="E24" s="11">
        <v>3185.75</v>
      </c>
      <c r="F24" s="11">
        <v>644</v>
      </c>
      <c r="G24" s="11">
        <v>7257.75</v>
      </c>
      <c r="H24" s="11">
        <v>632.25</v>
      </c>
      <c r="I24" s="11">
        <v>1789</v>
      </c>
      <c r="J24" s="11">
        <v>539.75</v>
      </c>
      <c r="L24" t="s">
        <v>38</v>
      </c>
      <c r="M24" s="17">
        <v>0.40925</v>
      </c>
      <c r="N24" s="17">
        <v>0.40425</v>
      </c>
      <c r="O24" s="17">
        <v>0.266</v>
      </c>
      <c r="P24" s="17">
        <v>0.39175</v>
      </c>
      <c r="Q24" s="17">
        <v>0.341</v>
      </c>
      <c r="R24" s="17">
        <v>0.318</v>
      </c>
      <c r="S24" s="17">
        <v>0.41</v>
      </c>
      <c r="T24" s="17">
        <v>0.4</v>
      </c>
      <c r="U24" s="17">
        <v>0.046</v>
      </c>
    </row>
    <row r="25" ht="15.75" customHeight="1"/>
    <row r="26" ht="15.75" customHeight="1"/>
    <row r="27" ht="15.75" customHeight="1">
      <c r="B27" t="s">
        <v>40</v>
      </c>
    </row>
    <row r="28" spans="2:10" ht="15.75" customHeight="1">
      <c r="B28" t="s">
        <v>41</v>
      </c>
      <c r="C28" t="s">
        <v>42</v>
      </c>
      <c r="D28" t="s">
        <v>43</v>
      </c>
      <c r="E28" t="s">
        <v>44</v>
      </c>
      <c r="F28" t="s">
        <v>45</v>
      </c>
      <c r="G28" t="s">
        <v>46</v>
      </c>
      <c r="H28" t="s">
        <v>47</v>
      </c>
      <c r="I28" t="s">
        <v>48</v>
      </c>
      <c r="J28" t="s">
        <v>49</v>
      </c>
    </row>
    <row r="29" spans="2:10" ht="15.75" customHeight="1">
      <c r="B29" t="s">
        <v>50</v>
      </c>
      <c r="C29" t="s">
        <v>51</v>
      </c>
      <c r="D29" t="s">
        <v>52</v>
      </c>
      <c r="E29" t="s">
        <v>53</v>
      </c>
      <c r="F29" t="s">
        <v>54</v>
      </c>
      <c r="G29" t="s">
        <v>55</v>
      </c>
      <c r="H29" t="s">
        <v>56</v>
      </c>
      <c r="I29" t="s">
        <v>57</v>
      </c>
      <c r="J29" t="s">
        <v>58</v>
      </c>
    </row>
    <row r="30" spans="2:10" ht="15.75" customHeight="1">
      <c r="B30" t="s">
        <v>59</v>
      </c>
      <c r="C30" t="s">
        <v>60</v>
      </c>
      <c r="D30" t="s">
        <v>61</v>
      </c>
      <c r="E30" t="s">
        <v>62</v>
      </c>
      <c r="F30" t="s">
        <v>63</v>
      </c>
      <c r="G30" t="s">
        <v>64</v>
      </c>
      <c r="H30" t="s">
        <v>65</v>
      </c>
      <c r="I30" t="s">
        <v>66</v>
      </c>
      <c r="J30" t="s">
        <v>67</v>
      </c>
    </row>
    <row r="31" spans="2:10" ht="15.75" customHeight="1">
      <c r="B31" t="s">
        <v>68</v>
      </c>
      <c r="C31" t="s">
        <v>69</v>
      </c>
      <c r="D31" t="s">
        <v>70</v>
      </c>
      <c r="E31" t="s">
        <v>71</v>
      </c>
      <c r="F31" t="s">
        <v>72</v>
      </c>
      <c r="G31" t="s">
        <v>73</v>
      </c>
      <c r="H31" t="s">
        <v>74</v>
      </c>
      <c r="I31" t="s">
        <v>75</v>
      </c>
      <c r="J31" t="s">
        <v>76</v>
      </c>
    </row>
    <row r="32" spans="2:10" ht="15.75" customHeight="1">
      <c r="B32" t="s">
        <v>77</v>
      </c>
      <c r="C32" t="s">
        <v>78</v>
      </c>
      <c r="D32" t="s">
        <v>79</v>
      </c>
      <c r="E32" t="s">
        <v>80</v>
      </c>
      <c r="F32" t="s">
        <v>81</v>
      </c>
      <c r="G32" t="s">
        <v>82</v>
      </c>
      <c r="H32" t="s">
        <v>83</v>
      </c>
      <c r="I32" t="s">
        <v>84</v>
      </c>
      <c r="J32" t="s">
        <v>85</v>
      </c>
    </row>
    <row r="33" spans="2:10" ht="15.75" customHeight="1">
      <c r="B33" t="s">
        <v>86</v>
      </c>
      <c r="C33" t="s">
        <v>87</v>
      </c>
      <c r="D33" t="s">
        <v>88</v>
      </c>
      <c r="E33" t="s">
        <v>89</v>
      </c>
      <c r="F33" t="s">
        <v>90</v>
      </c>
      <c r="G33" t="s">
        <v>91</v>
      </c>
      <c r="H33" t="s">
        <v>92</v>
      </c>
      <c r="I33" t="s">
        <v>93</v>
      </c>
      <c r="J33" t="s">
        <v>94</v>
      </c>
    </row>
    <row r="34" spans="2:10" ht="15.75" customHeight="1">
      <c r="B34" t="s">
        <v>95</v>
      </c>
      <c r="C34" t="s">
        <v>96</v>
      </c>
      <c r="D34" t="s">
        <v>97</v>
      </c>
      <c r="E34" t="s">
        <v>98</v>
      </c>
      <c r="F34" t="s">
        <v>99</v>
      </c>
      <c r="G34" t="s">
        <v>100</v>
      </c>
      <c r="H34" t="s">
        <v>101</v>
      </c>
      <c r="I34" t="s">
        <v>102</v>
      </c>
      <c r="J34" t="s">
        <v>103</v>
      </c>
    </row>
    <row r="35" spans="2:10" ht="15.75" customHeight="1">
      <c r="B35" t="s">
        <v>104</v>
      </c>
      <c r="C35" t="s">
        <v>105</v>
      </c>
      <c r="D35" t="s">
        <v>106</v>
      </c>
      <c r="E35" t="s">
        <v>107</v>
      </c>
      <c r="F35" t="s">
        <v>108</v>
      </c>
      <c r="G35" t="s">
        <v>109</v>
      </c>
      <c r="H35" t="s">
        <v>110</v>
      </c>
      <c r="I35" t="s">
        <v>111</v>
      </c>
      <c r="J35" t="s">
        <v>112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A27"/>
  <sheetViews>
    <sheetView workbookViewId="0" topLeftCell="A1"/>
  </sheetViews>
  <sheetFormatPr defaultColWidth="14.421875" defaultRowHeight="15" customHeight="1"/>
  <cols>
    <col min="1" max="1" width="21.421875" style="0" customWidth="1"/>
    <col min="2" max="9" width="9.8515625" style="0" customWidth="1"/>
    <col min="10" max="10" width="6.140625" style="0" customWidth="1"/>
    <col min="11" max="18" width="9.8515625" style="0" customWidth="1"/>
    <col min="19" max="19" width="6.140625" style="0" customWidth="1"/>
    <col min="20" max="21" width="9.8515625" style="0" customWidth="1"/>
    <col min="22" max="28" width="9.7109375" style="0" customWidth="1"/>
  </cols>
  <sheetData>
    <row r="1" spans="1:6" ht="15">
      <c r="A1" s="18" t="s">
        <v>113</v>
      </c>
      <c r="B1" s="5" t="s">
        <v>114</v>
      </c>
      <c r="F1" s="2" t="s">
        <v>115</v>
      </c>
    </row>
    <row r="2" spans="1:6" ht="15">
      <c r="A2" t="s">
        <v>116</v>
      </c>
      <c r="B2" s="19">
        <f>'OD600 reference point'!B9</f>
        <v>2.235033259</v>
      </c>
      <c r="F2" s="2" t="s">
        <v>117</v>
      </c>
    </row>
    <row r="3" spans="1:2" ht="15">
      <c r="A3" s="6" t="s">
        <v>118</v>
      </c>
      <c r="B3" s="20">
        <f>'Fluorescein standard curve'!C30</f>
        <v>0.0001532755429</v>
      </c>
    </row>
    <row r="4" ht="15">
      <c r="I4" s="2"/>
    </row>
    <row r="7" ht="15">
      <c r="A7" s="8" t="s">
        <v>119</v>
      </c>
    </row>
    <row r="8" spans="1:20" ht="15">
      <c r="A8" s="9" t="s">
        <v>120</v>
      </c>
      <c r="K8" s="9" t="s">
        <v>121</v>
      </c>
      <c r="T8" s="10" t="s">
        <v>122</v>
      </c>
    </row>
    <row r="9" spans="1:27" ht="15">
      <c r="A9" s="10" t="s">
        <v>21</v>
      </c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27</v>
      </c>
      <c r="H9" t="s">
        <v>28</v>
      </c>
      <c r="I9" t="s">
        <v>29</v>
      </c>
      <c r="K9" t="s">
        <v>22</v>
      </c>
      <c r="L9" t="s">
        <v>23</v>
      </c>
      <c r="M9" t="s">
        <v>24</v>
      </c>
      <c r="N9" t="s">
        <v>25</v>
      </c>
      <c r="O9" t="s">
        <v>26</v>
      </c>
      <c r="P9" t="s">
        <v>27</v>
      </c>
      <c r="Q9" t="s">
        <v>28</v>
      </c>
      <c r="R9" t="s">
        <v>29</v>
      </c>
      <c r="T9" t="s">
        <v>22</v>
      </c>
      <c r="U9" t="s">
        <v>23</v>
      </c>
      <c r="V9" t="s">
        <v>24</v>
      </c>
      <c r="W9" t="s">
        <v>25</v>
      </c>
      <c r="X9" t="s">
        <v>26</v>
      </c>
      <c r="Y9" t="s">
        <v>27</v>
      </c>
      <c r="Z9" t="s">
        <v>28</v>
      </c>
      <c r="AA9" t="s">
        <v>29</v>
      </c>
    </row>
    <row r="10" spans="1:27" ht="15">
      <c r="A10" t="s">
        <v>31</v>
      </c>
      <c r="B10" s="3">
        <f aca="true" t="shared" si="0" ref="B10:I10">K10/T10*$B$3/$B$2</f>
        <v>0.0844044809</v>
      </c>
      <c r="C10" s="3">
        <f t="shared" si="0"/>
        <v>2.178690663</v>
      </c>
      <c r="D10" s="3">
        <f t="shared" si="0"/>
        <v>1.391166712</v>
      </c>
      <c r="E10" s="3">
        <f t="shared" si="0"/>
        <v>4.967052979</v>
      </c>
      <c r="F10" s="3">
        <f t="shared" si="0"/>
        <v>0.2057359222</v>
      </c>
      <c r="G10" s="3">
        <f t="shared" si="0"/>
        <v>2.328408135</v>
      </c>
      <c r="H10" s="3">
        <f t="shared" si="0"/>
        <v>0.3520370224</v>
      </c>
      <c r="I10" s="3">
        <f t="shared" si="0"/>
        <v>0.4247451297</v>
      </c>
      <c r="K10" s="19">
        <f>'Raw Plate Reader Measurements'!B7-'Raw Plate Reader Measurements'!$J7</f>
        <v>4</v>
      </c>
      <c r="L10" s="19">
        <f>'Raw Plate Reader Measurements'!C7-'Raw Plate Reader Measurements'!$J7</f>
        <v>103.25</v>
      </c>
      <c r="M10" s="19">
        <f>'Raw Plate Reader Measurements'!D7-'Raw Plate Reader Measurements'!$J7</f>
        <v>106.5</v>
      </c>
      <c r="N10" s="19">
        <f>'Raw Plate Reader Measurements'!E7-'Raw Plate Reader Measurements'!$J7</f>
        <v>126.75</v>
      </c>
      <c r="O10" s="19">
        <f>'Raw Plate Reader Measurements'!F7-'Raw Plate Reader Measurements'!$J7</f>
        <v>9.75</v>
      </c>
      <c r="P10" s="19">
        <f>'Raw Plate Reader Measurements'!G7-'Raw Plate Reader Measurements'!$J7</f>
        <v>178.25</v>
      </c>
      <c r="Q10" s="19">
        <f>'Raw Plate Reader Measurements'!H7-'Raw Plate Reader Measurements'!$J7</f>
        <v>57.75</v>
      </c>
      <c r="R10" s="19">
        <f>'Raw Plate Reader Measurements'!I7-'Raw Plate Reader Measurements'!$J7</f>
        <v>96</v>
      </c>
      <c r="S10" s="21"/>
      <c r="T10" s="3">
        <f>'Raw Plate Reader Measurements'!M7-'Raw Plate Reader Measurements'!$U7</f>
        <v>0.00325</v>
      </c>
      <c r="U10" s="3">
        <f>'Raw Plate Reader Measurements'!N7-'Raw Plate Reader Measurements'!$U7</f>
        <v>0.00325</v>
      </c>
      <c r="V10" s="3">
        <f>'Raw Plate Reader Measurements'!O7-'Raw Plate Reader Measurements'!$U7</f>
        <v>0.00525</v>
      </c>
      <c r="W10" s="3">
        <f>'Raw Plate Reader Measurements'!P7-'Raw Plate Reader Measurements'!$U7</f>
        <v>0.00175</v>
      </c>
      <c r="X10" s="3">
        <f>'Raw Plate Reader Measurements'!Q7-'Raw Plate Reader Measurements'!$U7</f>
        <v>0.00325</v>
      </c>
      <c r="Y10" s="3">
        <f>'Raw Plate Reader Measurements'!R7-'Raw Plate Reader Measurements'!$U7</f>
        <v>0.00525</v>
      </c>
      <c r="Z10" s="3">
        <f>'Raw Plate Reader Measurements'!S7-'Raw Plate Reader Measurements'!$U7</f>
        <v>0.01125</v>
      </c>
      <c r="AA10" s="3">
        <f>'Raw Plate Reader Measurements'!T7-'Raw Plate Reader Measurements'!$U7</f>
        <v>0.0155</v>
      </c>
    </row>
    <row r="11" spans="1:27" ht="15">
      <c r="A11" t="s">
        <v>32</v>
      </c>
      <c r="B11" s="3">
        <f aca="true" t="shared" si="1" ref="B11:I11">K11/T11*$B$3/$B$2</f>
        <v>0.534341909</v>
      </c>
      <c r="C11" s="3">
        <f t="shared" si="1"/>
        <v>1.739731833</v>
      </c>
      <c r="D11" s="3">
        <f t="shared" si="1"/>
        <v>3.377498056</v>
      </c>
      <c r="E11" s="3">
        <f t="shared" si="1"/>
        <v>9.858179605</v>
      </c>
      <c r="F11" s="3">
        <f t="shared" si="1"/>
        <v>0.658951287</v>
      </c>
      <c r="G11" s="3">
        <f t="shared" si="1"/>
        <v>5.806324915</v>
      </c>
      <c r="H11" s="3">
        <f t="shared" si="1"/>
        <v>1.220699805</v>
      </c>
      <c r="I11" s="3">
        <f t="shared" si="1"/>
        <v>2.737430743</v>
      </c>
      <c r="K11" s="19">
        <f>'Raw Plate Reader Measurements'!B8-'Raw Plate Reader Measurements'!$J8</f>
        <v>46.75</v>
      </c>
      <c r="L11" s="19">
        <f>'Raw Plate Reader Measurements'!C8-'Raw Plate Reader Measurements'!$J8</f>
        <v>120.5</v>
      </c>
      <c r="M11" s="19">
        <f>'Raw Plate Reader Measurements'!D8-'Raw Plate Reader Measurements'!$J8</f>
        <v>147.75</v>
      </c>
      <c r="N11" s="19">
        <f>'Raw Plate Reader Measurements'!E8-'Raw Plate Reader Measurements'!$J8</f>
        <v>143.75</v>
      </c>
      <c r="O11" s="19">
        <f>'Raw Plate Reader Measurements'!F8-'Raw Plate Reader Measurements'!$J8</f>
        <v>55.25</v>
      </c>
      <c r="P11" s="19">
        <f>'Raw Plate Reader Measurements'!G8-'Raw Plate Reader Measurements'!$J8</f>
        <v>254</v>
      </c>
      <c r="Q11" s="19">
        <f>'Raw Plate Reader Measurements'!H8-'Raw Plate Reader Measurements'!$J8</f>
        <v>89</v>
      </c>
      <c r="R11" s="19">
        <f>'Raw Plate Reader Measurements'!I8-'Raw Plate Reader Measurements'!$J8</f>
        <v>119.75</v>
      </c>
      <c r="S11" s="21"/>
      <c r="T11" s="3">
        <f>'Raw Plate Reader Measurements'!M8-'Raw Plate Reader Measurements'!$U8</f>
        <v>0.006</v>
      </c>
      <c r="U11" s="3">
        <f>'Raw Plate Reader Measurements'!N8-'Raw Plate Reader Measurements'!$U8</f>
        <v>0.00475</v>
      </c>
      <c r="V11" s="3">
        <f>'Raw Plate Reader Measurements'!O8-'Raw Plate Reader Measurements'!$U8</f>
        <v>0.003</v>
      </c>
      <c r="W11" s="3">
        <f>'Raw Plate Reader Measurements'!P8-'Raw Plate Reader Measurements'!$U8</f>
        <v>0.001</v>
      </c>
      <c r="X11" s="3">
        <f>'Raw Plate Reader Measurements'!Q8-'Raw Plate Reader Measurements'!$U8</f>
        <v>0.00575</v>
      </c>
      <c r="Y11" s="3">
        <f>'Raw Plate Reader Measurements'!R8-'Raw Plate Reader Measurements'!$U8</f>
        <v>0.003</v>
      </c>
      <c r="Z11" s="3">
        <f>'Raw Plate Reader Measurements'!S8-'Raw Plate Reader Measurements'!$U8</f>
        <v>0.005</v>
      </c>
      <c r="AA11" s="3">
        <f>'Raw Plate Reader Measurements'!T8-'Raw Plate Reader Measurements'!$U8</f>
        <v>0.003</v>
      </c>
    </row>
    <row r="12" spans="1:27" ht="15">
      <c r="A12" t="s">
        <v>33</v>
      </c>
      <c r="B12" s="3">
        <f aca="true" t="shared" si="2" ref="B12:I12">K12/T12*$B$3/$B$2</f>
        <v>0.4533810137</v>
      </c>
      <c r="C12" s="3">
        <f t="shared" si="2"/>
        <v>0.8486606791</v>
      </c>
      <c r="D12" s="3">
        <f t="shared" si="2"/>
        <v>1.564035452</v>
      </c>
      <c r="E12" s="3">
        <f t="shared" si="2"/>
        <v>2.248399721</v>
      </c>
      <c r="F12" s="3">
        <f t="shared" si="2"/>
        <v>0.9086669897</v>
      </c>
      <c r="G12" s="3">
        <f t="shared" si="2"/>
        <v>7.337914558</v>
      </c>
      <c r="H12" s="3">
        <f t="shared" si="2"/>
        <v>1.48452587</v>
      </c>
      <c r="I12" s="3">
        <f t="shared" si="2"/>
        <v>2.543124594</v>
      </c>
      <c r="K12" s="19">
        <f>'Raw Plate Reader Measurements'!B9-'Raw Plate Reader Measurements'!$J9</f>
        <v>59.5</v>
      </c>
      <c r="L12" s="19">
        <f>'Raw Plate Reader Measurements'!C9-'Raw Plate Reader Measurements'!$J9</f>
        <v>123.75</v>
      </c>
      <c r="M12" s="19">
        <f>'Raw Plate Reader Measurements'!D9-'Raw Plate Reader Measurements'!$J9</f>
        <v>176.75</v>
      </c>
      <c r="N12" s="19">
        <f>'Raw Plate Reader Measurements'!E9-'Raw Plate Reader Measurements'!$J9</f>
        <v>114.75</v>
      </c>
      <c r="O12" s="19">
        <f>'Raw Plate Reader Measurements'!F9-'Raw Plate Reader Measurements'!$J9</f>
        <v>53</v>
      </c>
      <c r="P12" s="19">
        <f>'Raw Plate Reader Measurements'!G9-'Raw Plate Reader Measurements'!$J9</f>
        <v>214</v>
      </c>
      <c r="Q12" s="19">
        <f>'Raw Plate Reader Measurements'!H9-'Raw Plate Reader Measurements'!$J9</f>
        <v>92</v>
      </c>
      <c r="R12" s="19">
        <f>'Raw Plate Reader Measurements'!I9-'Raw Plate Reader Measurements'!$J9</f>
        <v>111.25</v>
      </c>
      <c r="S12" s="21"/>
      <c r="T12" s="3">
        <f>'Raw Plate Reader Measurements'!M9-'Raw Plate Reader Measurements'!$U9</f>
        <v>0.009</v>
      </c>
      <c r="U12" s="3">
        <f>'Raw Plate Reader Measurements'!N9-'Raw Plate Reader Measurements'!$U9</f>
        <v>0.01</v>
      </c>
      <c r="V12" s="3">
        <f>'Raw Plate Reader Measurements'!O9-'Raw Plate Reader Measurements'!$U9</f>
        <v>0.00775</v>
      </c>
      <c r="W12" s="3">
        <f>'Raw Plate Reader Measurements'!P9-'Raw Plate Reader Measurements'!$U9</f>
        <v>0.0035</v>
      </c>
      <c r="X12" s="3">
        <f>'Raw Plate Reader Measurements'!Q9-'Raw Plate Reader Measurements'!$U9</f>
        <v>0.004</v>
      </c>
      <c r="Y12" s="3">
        <f>'Raw Plate Reader Measurements'!R9-'Raw Plate Reader Measurements'!$U9</f>
        <v>0.002</v>
      </c>
      <c r="Z12" s="3">
        <f>'Raw Plate Reader Measurements'!S9-'Raw Plate Reader Measurements'!$U9</f>
        <v>0.00425</v>
      </c>
      <c r="AA12" s="3">
        <f>'Raw Plate Reader Measurements'!T9-'Raw Plate Reader Measurements'!$U9</f>
        <v>0.003</v>
      </c>
    </row>
    <row r="13" spans="1:27" ht="15">
      <c r="A13" t="s">
        <v>34</v>
      </c>
      <c r="B13" s="3">
        <f aca="true" t="shared" si="3" ref="B13:I13">K13/T13*$B$3/$B$2</f>
        <v>-0.2955975894</v>
      </c>
      <c r="C13" s="3">
        <f t="shared" si="3"/>
        <v>0.7063599996</v>
      </c>
      <c r="D13" s="3">
        <f t="shared" si="3"/>
        <v>0.8470388869</v>
      </c>
      <c r="E13" s="3">
        <f t="shared" si="3"/>
        <v>0.4768607809</v>
      </c>
      <c r="F13" s="3">
        <f t="shared" si="3"/>
        <v>0.07162658032</v>
      </c>
      <c r="G13" s="3">
        <f t="shared" si="3"/>
        <v>2.561613933</v>
      </c>
      <c r="H13" s="3">
        <f t="shared" si="3"/>
        <v>0.1947633397</v>
      </c>
      <c r="I13" s="3">
        <f t="shared" si="3"/>
        <v>1.137598629</v>
      </c>
      <c r="K13" s="19">
        <f>'Raw Plate Reader Measurements'!B10-'Raw Plate Reader Measurements'!$J10</f>
        <v>-31.25</v>
      </c>
      <c r="L13" s="19">
        <f>'Raw Plate Reader Measurements'!C10-'Raw Plate Reader Measurements'!$J10</f>
        <v>103</v>
      </c>
      <c r="M13" s="19">
        <f>'Raw Plate Reader Measurements'!D10-'Raw Plate Reader Measurements'!$J10</f>
        <v>114.25</v>
      </c>
      <c r="N13" s="19">
        <f>'Raw Plate Reader Measurements'!E10-'Raw Plate Reader Measurements'!$J10</f>
        <v>74.75</v>
      </c>
      <c r="O13" s="19">
        <f>'Raw Plate Reader Measurements'!F10-'Raw Plate Reader Measurements'!$J10</f>
        <v>11.75</v>
      </c>
      <c r="P13" s="19">
        <f>'Raw Plate Reader Measurements'!G10-'Raw Plate Reader Measurements'!$J10</f>
        <v>158.75</v>
      </c>
      <c r="Q13" s="19">
        <f>'Raw Plate Reader Measurements'!H10-'Raw Plate Reader Measurements'!$J10</f>
        <v>17.75</v>
      </c>
      <c r="R13" s="19">
        <f>'Raw Plate Reader Measurements'!I10-'Raw Plate Reader Measurements'!$J10</f>
        <v>70.5</v>
      </c>
      <c r="S13" s="21"/>
      <c r="T13" s="3">
        <f>'Raw Plate Reader Measurements'!M10-'Raw Plate Reader Measurements'!$U10</f>
        <v>0.00725</v>
      </c>
      <c r="U13" s="3">
        <f>'Raw Plate Reader Measurements'!N10-'Raw Plate Reader Measurements'!$U10</f>
        <v>0.01</v>
      </c>
      <c r="V13" s="3">
        <f>'Raw Plate Reader Measurements'!O10-'Raw Plate Reader Measurements'!$U10</f>
        <v>0.00925</v>
      </c>
      <c r="W13" s="3">
        <f>'Raw Plate Reader Measurements'!P10-'Raw Plate Reader Measurements'!$U10</f>
        <v>0.01075</v>
      </c>
      <c r="X13" s="3">
        <f>'Raw Plate Reader Measurements'!Q10-'Raw Plate Reader Measurements'!$U10</f>
        <v>0.01125</v>
      </c>
      <c r="Y13" s="3">
        <f>'Raw Plate Reader Measurements'!R10-'Raw Plate Reader Measurements'!$U10</f>
        <v>0.00425</v>
      </c>
      <c r="Z13" s="3">
        <f>'Raw Plate Reader Measurements'!S10-'Raw Plate Reader Measurements'!$U10</f>
        <v>0.00625</v>
      </c>
      <c r="AA13" s="3">
        <f>'Raw Plate Reader Measurements'!T10-'Raw Plate Reader Measurements'!$U10</f>
        <v>0.00425</v>
      </c>
    </row>
    <row r="14" spans="1:27" ht="15">
      <c r="A14" t="s">
        <v>35</v>
      </c>
      <c r="B14" s="3" t="e">
        <f aca="true" t="shared" si="4" ref="B14:I14">K14/T14*$B$3/$B$2</f>
        <v>#DIV/0!</v>
      </c>
      <c r="C14" s="3">
        <f t="shared" si="4"/>
        <v>-2.563126697</v>
      </c>
      <c r="D14" s="3">
        <f t="shared" si="4"/>
        <v>1.052418371</v>
      </c>
      <c r="E14" s="3">
        <f t="shared" si="4"/>
        <v>3.497510677</v>
      </c>
      <c r="F14" s="3">
        <f t="shared" si="4"/>
        <v>-0.8572330092</v>
      </c>
      <c r="G14" s="3">
        <f t="shared" si="4"/>
        <v>-3.550263478</v>
      </c>
      <c r="H14" s="3">
        <f t="shared" si="4"/>
        <v>-0.7257906144</v>
      </c>
      <c r="I14" s="3">
        <f t="shared" si="4"/>
        <v>2.411682199</v>
      </c>
      <c r="K14" s="19">
        <f>'Raw Plate Reader Measurements'!B11-'Raw Plate Reader Measurements'!$J11</f>
        <v>2.25</v>
      </c>
      <c r="L14" s="19">
        <f>'Raw Plate Reader Measurements'!C11-'Raw Plate Reader Measurements'!$J11</f>
        <v>74.75</v>
      </c>
      <c r="M14" s="19">
        <f>'Raw Plate Reader Measurements'!D11-'Raw Plate Reader Measurements'!$J11</f>
        <v>199.5</v>
      </c>
      <c r="N14" s="19">
        <f>'Raw Plate Reader Measurements'!E11-'Raw Plate Reader Measurements'!$J11</f>
        <v>114.75</v>
      </c>
      <c r="O14" s="19">
        <f>'Raw Plate Reader Measurements'!F11-'Raw Plate Reader Measurements'!$J11</f>
        <v>37.5</v>
      </c>
      <c r="P14" s="19">
        <f>'Raw Plate Reader Measurements'!G11-'Raw Plate Reader Measurements'!$J11</f>
        <v>168.25</v>
      </c>
      <c r="Q14" s="19">
        <f>'Raw Plate Reader Measurements'!H11-'Raw Plate Reader Measurements'!$J11</f>
        <v>31.75</v>
      </c>
      <c r="R14" s="19">
        <f>'Raw Plate Reader Measurements'!I11-'Raw Plate Reader Measurements'!$J11</f>
        <v>105.5</v>
      </c>
      <c r="S14" s="21"/>
      <c r="T14" s="3">
        <f>'Raw Plate Reader Measurements'!M11-'Raw Plate Reader Measurements'!$U11</f>
        <v>0</v>
      </c>
      <c r="U14" s="3">
        <f>'Raw Plate Reader Measurements'!N11-'Raw Plate Reader Measurements'!$U11</f>
        <v>-0.002</v>
      </c>
      <c r="V14" s="3">
        <f>'Raw Plate Reader Measurements'!O11-'Raw Plate Reader Measurements'!$U11</f>
        <v>0.013</v>
      </c>
      <c r="W14" s="3">
        <f>'Raw Plate Reader Measurements'!P11-'Raw Plate Reader Measurements'!$U11</f>
        <v>0.00225</v>
      </c>
      <c r="X14" s="3">
        <f>'Raw Plate Reader Measurements'!Q11-'Raw Plate Reader Measurements'!$U11</f>
        <v>-0.003</v>
      </c>
      <c r="Y14" s="3">
        <f>'Raw Plate Reader Measurements'!R11-'Raw Plate Reader Measurements'!$U11</f>
        <v>-0.00325</v>
      </c>
      <c r="Z14" s="3">
        <f>'Raw Plate Reader Measurements'!S11-'Raw Plate Reader Measurements'!$U11</f>
        <v>-0.003</v>
      </c>
      <c r="AA14" s="3">
        <f>'Raw Plate Reader Measurements'!T11-'Raw Plate Reader Measurements'!$U11</f>
        <v>0.003</v>
      </c>
    </row>
    <row r="15" spans="1:27" ht="15">
      <c r="A15" t="s">
        <v>36</v>
      </c>
      <c r="B15" s="3" t="e">
        <f aca="true" t="shared" si="5" ref="B15:I15">K15/T15*$B$3/$B$2</f>
        <v>#DIV/0!</v>
      </c>
      <c r="C15" s="3">
        <f t="shared" si="5"/>
        <v>0.7989411645</v>
      </c>
      <c r="D15" s="3">
        <f t="shared" si="5"/>
        <v>14.26435727</v>
      </c>
      <c r="E15" s="3">
        <f t="shared" si="5"/>
        <v>-1.650173543</v>
      </c>
      <c r="F15" s="3">
        <f t="shared" si="5"/>
        <v>-1.363000485</v>
      </c>
      <c r="G15" s="3">
        <f t="shared" si="5"/>
        <v>-2.208232232</v>
      </c>
      <c r="H15" s="3">
        <f t="shared" si="5"/>
        <v>-0.93372457</v>
      </c>
      <c r="I15" s="3">
        <f t="shared" si="5"/>
        <v>-1.641315468</v>
      </c>
      <c r="K15" s="19">
        <f>'Raw Plate Reader Measurements'!B12-'Raw Plate Reader Measurements'!$J12</f>
        <v>26</v>
      </c>
      <c r="L15" s="19">
        <f>'Raw Plate Reader Measurements'!C12-'Raw Plate Reader Measurements'!$J12</f>
        <v>58.25</v>
      </c>
      <c r="M15" s="19">
        <f>'Raw Plate Reader Measurements'!D12-'Raw Plate Reader Measurements'!$J12</f>
        <v>208</v>
      </c>
      <c r="N15" s="19">
        <f>'Raw Plate Reader Measurements'!E12-'Raw Plate Reader Measurements'!$J12</f>
        <v>96.25</v>
      </c>
      <c r="O15" s="19">
        <f>'Raw Plate Reader Measurements'!F12-'Raw Plate Reader Measurements'!$J12</f>
        <v>39.75</v>
      </c>
      <c r="P15" s="19">
        <f>'Raw Plate Reader Measurements'!G12-'Raw Plate Reader Measurements'!$J12</f>
        <v>161</v>
      </c>
      <c r="Q15" s="19">
        <f>'Raw Plate Reader Measurements'!H12-'Raw Plate Reader Measurements'!$J12</f>
        <v>44.25</v>
      </c>
      <c r="R15" s="19">
        <f>'Raw Plate Reader Measurements'!I12-'Raw Plate Reader Measurements'!$J12</f>
        <v>89.75</v>
      </c>
      <c r="S15" s="21"/>
      <c r="T15" s="3">
        <f>'Raw Plate Reader Measurements'!M12-'Raw Plate Reader Measurements'!$U12</f>
        <v>0</v>
      </c>
      <c r="U15" s="3">
        <f>'Raw Plate Reader Measurements'!N12-'Raw Plate Reader Measurements'!$U12</f>
        <v>0.005</v>
      </c>
      <c r="V15" s="3">
        <f>'Raw Plate Reader Measurements'!O12-'Raw Plate Reader Measurements'!$U12</f>
        <v>0.001</v>
      </c>
      <c r="W15" s="3">
        <f>'Raw Plate Reader Measurements'!P12-'Raw Plate Reader Measurements'!$U12</f>
        <v>-0.004</v>
      </c>
      <c r="X15" s="3">
        <f>'Raw Plate Reader Measurements'!Q12-'Raw Plate Reader Measurements'!$U12</f>
        <v>-0.002</v>
      </c>
      <c r="Y15" s="3">
        <f>'Raw Plate Reader Measurements'!R12-'Raw Plate Reader Measurements'!$U12</f>
        <v>-0.005</v>
      </c>
      <c r="Z15" s="3">
        <f>'Raw Plate Reader Measurements'!S12-'Raw Plate Reader Measurements'!$U12</f>
        <v>-0.00325</v>
      </c>
      <c r="AA15" s="3">
        <f>'Raw Plate Reader Measurements'!T12-'Raw Plate Reader Measurements'!$U12</f>
        <v>-0.00375</v>
      </c>
    </row>
    <row r="16" spans="1:27" ht="15">
      <c r="A16" t="s">
        <v>37</v>
      </c>
      <c r="B16" s="3">
        <f aca="true" t="shared" si="6" ref="B16:I16">K16/T16*$B$3/$B$2</f>
        <v>0.01469542301</v>
      </c>
      <c r="C16" s="3">
        <f t="shared" si="6"/>
        <v>2.428826859</v>
      </c>
      <c r="D16" s="3">
        <f t="shared" si="6"/>
        <v>6.952159704</v>
      </c>
      <c r="E16" s="3">
        <f t="shared" si="6"/>
        <v>6.875008734</v>
      </c>
      <c r="F16" s="3">
        <f t="shared" si="6"/>
        <v>1.551591747</v>
      </c>
      <c r="G16" s="3">
        <f t="shared" si="6"/>
        <v>2.379678833</v>
      </c>
      <c r="H16" s="3">
        <f t="shared" si="6"/>
        <v>1.534447086</v>
      </c>
      <c r="I16" s="3">
        <f t="shared" si="6"/>
        <v>0.8280235881</v>
      </c>
      <c r="K16" s="19">
        <f>'Raw Plate Reader Measurements'!B13-'Raw Plate Reader Measurements'!$J13</f>
        <v>1.5</v>
      </c>
      <c r="L16" s="19">
        <f>'Raw Plate Reader Measurements'!C13-'Raw Plate Reader Measurements'!$J13</f>
        <v>106.25</v>
      </c>
      <c r="M16" s="19">
        <f>'Raw Plate Reader Measurements'!D13-'Raw Plate Reader Measurements'!$J13</f>
        <v>202.75</v>
      </c>
      <c r="N16" s="19">
        <f>'Raw Plate Reader Measurements'!E13-'Raw Plate Reader Measurements'!$J13</f>
        <v>100.25</v>
      </c>
      <c r="O16" s="19">
        <f>'Raw Plate Reader Measurements'!F13-'Raw Plate Reader Measurements'!$J13</f>
        <v>45.25</v>
      </c>
      <c r="P16" s="19">
        <f>'Raw Plate Reader Measurements'!G13-'Raw Plate Reader Measurements'!$J13</f>
        <v>173.5</v>
      </c>
      <c r="Q16" s="19">
        <f>'Raw Plate Reader Measurements'!H13-'Raw Plate Reader Measurements'!$J13</f>
        <v>44.75</v>
      </c>
      <c r="R16" s="19">
        <f>'Raw Plate Reader Measurements'!I13-'Raw Plate Reader Measurements'!$J13</f>
        <v>81.5</v>
      </c>
      <c r="S16" s="21"/>
      <c r="T16" s="3">
        <f>'Raw Plate Reader Measurements'!M13-'Raw Plate Reader Measurements'!$U13</f>
        <v>0.007</v>
      </c>
      <c r="U16" s="3">
        <f>'Raw Plate Reader Measurements'!N13-'Raw Plate Reader Measurements'!$U13</f>
        <v>0.003</v>
      </c>
      <c r="V16" s="3">
        <f>'Raw Plate Reader Measurements'!O13-'Raw Plate Reader Measurements'!$U13</f>
        <v>0.002</v>
      </c>
      <c r="W16" s="3">
        <f>'Raw Plate Reader Measurements'!P13-'Raw Plate Reader Measurements'!$U13</f>
        <v>0.001</v>
      </c>
      <c r="X16" s="3">
        <f>'Raw Plate Reader Measurements'!Q13-'Raw Plate Reader Measurements'!$U13</f>
        <v>0.002</v>
      </c>
      <c r="Y16" s="3">
        <f>'Raw Plate Reader Measurements'!R13-'Raw Plate Reader Measurements'!$U13</f>
        <v>0.005</v>
      </c>
      <c r="Z16" s="3">
        <f>'Raw Plate Reader Measurements'!S13-'Raw Plate Reader Measurements'!$U13</f>
        <v>0.002</v>
      </c>
      <c r="AA16" s="3">
        <f>'Raw Plate Reader Measurements'!T13-'Raw Plate Reader Measurements'!$U13</f>
        <v>0.00675</v>
      </c>
    </row>
    <row r="17" spans="1:27" ht="15">
      <c r="A17" t="s">
        <v>38</v>
      </c>
      <c r="B17" s="3">
        <f aca="true" t="shared" si="7" ref="B17:I17">K17/T17*$B$3/$B$2</f>
        <v>0.4871448273</v>
      </c>
      <c r="C17" s="3">
        <f t="shared" si="7"/>
        <v>0.1371572815</v>
      </c>
      <c r="D17" s="3" t="e">
        <f t="shared" si="7"/>
        <v>#DIV/0!</v>
      </c>
      <c r="E17" s="3">
        <f t="shared" si="7"/>
        <v>2.35310461</v>
      </c>
      <c r="F17" s="3">
        <f t="shared" si="7"/>
        <v>0.08743776694</v>
      </c>
      <c r="G17" s="3">
        <f t="shared" si="7"/>
        <v>-12.24128737</v>
      </c>
      <c r="H17" s="3">
        <f t="shared" si="7"/>
        <v>1.211555986</v>
      </c>
      <c r="I17" s="3">
        <f t="shared" si="7"/>
        <v>0.7676383334</v>
      </c>
      <c r="K17" s="19">
        <f>'Raw Plate Reader Measurements'!B14-'Raw Plate Reader Measurements'!$J14</f>
        <v>51.5</v>
      </c>
      <c r="L17" s="19">
        <f>'Raw Plate Reader Measurements'!C14-'Raw Plate Reader Measurements'!$J14</f>
        <v>-6</v>
      </c>
      <c r="M17" s="19">
        <f>'Raw Plate Reader Measurements'!D14-'Raw Plate Reader Measurements'!$J14</f>
        <v>218.5</v>
      </c>
      <c r="N17" s="19">
        <f>'Raw Plate Reader Measurements'!E14-'Raw Plate Reader Measurements'!$J14</f>
        <v>137.25</v>
      </c>
      <c r="O17" s="19">
        <f>'Raw Plate Reader Measurements'!F14-'Raw Plate Reader Measurements'!$J14</f>
        <v>51</v>
      </c>
      <c r="P17" s="19">
        <f>'Raw Plate Reader Measurements'!G14-'Raw Plate Reader Measurements'!$J14</f>
        <v>178.5</v>
      </c>
      <c r="Q17" s="19">
        <f>'Raw Plate Reader Measurements'!H14-'Raw Plate Reader Measurements'!$J14</f>
        <v>53</v>
      </c>
      <c r="R17" s="19">
        <f>'Raw Plate Reader Measurements'!I14-'Raw Plate Reader Measurements'!$J14</f>
        <v>86.75</v>
      </c>
      <c r="S17" s="21"/>
      <c r="T17" s="3">
        <f>'Raw Plate Reader Measurements'!M14-'Raw Plate Reader Measurements'!$U14</f>
        <v>0.00725</v>
      </c>
      <c r="U17" s="3">
        <f>'Raw Plate Reader Measurements'!N14-'Raw Plate Reader Measurements'!$U14</f>
        <v>-0.003</v>
      </c>
      <c r="V17" s="3">
        <f>'Raw Plate Reader Measurements'!O14-'Raw Plate Reader Measurements'!$U14</f>
        <v>0</v>
      </c>
      <c r="W17" s="3">
        <f>'Raw Plate Reader Measurements'!P14-'Raw Plate Reader Measurements'!$U14</f>
        <v>0.004</v>
      </c>
      <c r="X17" s="3">
        <f>'Raw Plate Reader Measurements'!Q14-'Raw Plate Reader Measurements'!$U14</f>
        <v>0.04</v>
      </c>
      <c r="Y17" s="3">
        <f>'Raw Plate Reader Measurements'!R14-'Raw Plate Reader Measurements'!$U14</f>
        <v>-0.001</v>
      </c>
      <c r="Z17" s="3">
        <f>'Raw Plate Reader Measurements'!S14-'Raw Plate Reader Measurements'!$U14</f>
        <v>0.003</v>
      </c>
      <c r="AA17" s="3">
        <f>'Raw Plate Reader Measurements'!T14-'Raw Plate Reader Measurements'!$U14</f>
        <v>0.00775</v>
      </c>
    </row>
    <row r="18" spans="2:27" ht="15">
      <c r="B18" s="22"/>
      <c r="C18" s="22"/>
      <c r="D18" s="22"/>
      <c r="E18" s="22"/>
      <c r="F18" s="22"/>
      <c r="G18" s="22"/>
      <c r="H18" s="22"/>
      <c r="I18" s="22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</row>
    <row r="19" spans="1:27" ht="15">
      <c r="A19" s="10" t="s">
        <v>39</v>
      </c>
      <c r="B19" s="22" t="s">
        <v>22</v>
      </c>
      <c r="C19" s="22" t="s">
        <v>23</v>
      </c>
      <c r="D19" s="22" t="s">
        <v>24</v>
      </c>
      <c r="E19" s="22" t="s">
        <v>25</v>
      </c>
      <c r="F19" s="22" t="s">
        <v>26</v>
      </c>
      <c r="G19" s="22" t="s">
        <v>27</v>
      </c>
      <c r="H19" s="22" t="s">
        <v>28</v>
      </c>
      <c r="I19" s="22" t="s">
        <v>29</v>
      </c>
      <c r="K19" s="21" t="s">
        <v>22</v>
      </c>
      <c r="L19" s="21" t="s">
        <v>23</v>
      </c>
      <c r="M19" s="21" t="s">
        <v>24</v>
      </c>
      <c r="N19" s="21" t="s">
        <v>25</v>
      </c>
      <c r="O19" s="21" t="s">
        <v>26</v>
      </c>
      <c r="P19" s="21" t="s">
        <v>27</v>
      </c>
      <c r="Q19" s="21" t="s">
        <v>28</v>
      </c>
      <c r="R19" s="21" t="s">
        <v>29</v>
      </c>
      <c r="S19" s="21"/>
      <c r="T19" s="22" t="s">
        <v>22</v>
      </c>
      <c r="U19" s="22" t="s">
        <v>23</v>
      </c>
      <c r="V19" s="22" t="s">
        <v>24</v>
      </c>
      <c r="W19" s="22" t="s">
        <v>25</v>
      </c>
      <c r="X19" s="22" t="s">
        <v>26</v>
      </c>
      <c r="Y19" s="22" t="s">
        <v>27</v>
      </c>
      <c r="Z19" s="22" t="s">
        <v>28</v>
      </c>
      <c r="AA19" s="22" t="s">
        <v>29</v>
      </c>
    </row>
    <row r="20" spans="1:27" ht="15">
      <c r="A20" t="s">
        <v>31</v>
      </c>
      <c r="B20" s="3">
        <f aca="true" t="shared" si="8" ref="B20:I20">K20/T20*$B$3/$B$2</f>
        <v>0.02033154996</v>
      </c>
      <c r="C20" s="3">
        <f t="shared" si="8"/>
        <v>0.533588105</v>
      </c>
      <c r="D20" s="3">
        <f t="shared" si="8"/>
        <v>0.9769307028</v>
      </c>
      <c r="E20" s="3">
        <f t="shared" si="8"/>
        <v>0.5813407168</v>
      </c>
      <c r="F20" s="3">
        <f t="shared" si="8"/>
        <v>0.02197083882</v>
      </c>
      <c r="G20" s="3">
        <f t="shared" si="8"/>
        <v>1.974458699</v>
      </c>
      <c r="H20" s="3">
        <f t="shared" si="8"/>
        <v>0.04313482031</v>
      </c>
      <c r="I20" s="3">
        <f t="shared" si="8"/>
        <v>0.2628131295</v>
      </c>
      <c r="K20" s="19">
        <f>'Raw Plate Reader Measurements'!B17-'Raw Plate Reader Measurements'!$J17</f>
        <v>94.5</v>
      </c>
      <c r="L20" s="19">
        <f>'Raw Plate Reader Measurements'!C17-'Raw Plate Reader Measurements'!$J17</f>
        <v>2536.5</v>
      </c>
      <c r="M20" s="19">
        <f>'Raw Plate Reader Measurements'!D17-'Raw Plate Reader Measurements'!$J17</f>
        <v>4847</v>
      </c>
      <c r="N20" s="19">
        <f>'Raw Plate Reader Measurements'!E17-'Raw Plate Reader Measurements'!$J17</f>
        <v>2763.5</v>
      </c>
      <c r="O20" s="19">
        <f>'Raw Plate Reader Measurements'!F17-'Raw Plate Reader Measurements'!$J17</f>
        <v>111.25</v>
      </c>
      <c r="P20" s="19">
        <f>'Raw Plate Reader Measurements'!G17-'Raw Plate Reader Measurements'!$J17</f>
        <v>8306.25</v>
      </c>
      <c r="Q20" s="19">
        <f>'Raw Plate Reader Measurements'!H17-'Raw Plate Reader Measurements'!$J17</f>
        <v>207.25</v>
      </c>
      <c r="R20" s="19">
        <f>'Raw Plate Reader Measurements'!I17-'Raw Plate Reader Measurements'!$J17</f>
        <v>1222.5</v>
      </c>
      <c r="S20" s="21"/>
      <c r="T20" s="3">
        <f>'Raw Plate Reader Measurements'!M17-'Raw Plate Reader Measurements'!$U17</f>
        <v>0.31875</v>
      </c>
      <c r="U20" s="3">
        <f>'Raw Plate Reader Measurements'!N17-'Raw Plate Reader Measurements'!$U17</f>
        <v>0.326</v>
      </c>
      <c r="V20" s="3">
        <f>'Raw Plate Reader Measurements'!O17-'Raw Plate Reader Measurements'!$U17</f>
        <v>0.34025</v>
      </c>
      <c r="W20" s="3">
        <f>'Raw Plate Reader Measurements'!P17-'Raw Plate Reader Measurements'!$U17</f>
        <v>0.326</v>
      </c>
      <c r="X20" s="3">
        <f>'Raw Plate Reader Measurements'!Q17-'Raw Plate Reader Measurements'!$U17</f>
        <v>0.34725</v>
      </c>
      <c r="Y20" s="3">
        <f>'Raw Plate Reader Measurements'!R17-'Raw Plate Reader Measurements'!$U17</f>
        <v>0.2885</v>
      </c>
      <c r="Z20" s="3">
        <f>'Raw Plate Reader Measurements'!S17-'Raw Plate Reader Measurements'!$U17</f>
        <v>0.3295</v>
      </c>
      <c r="AA20" s="3">
        <f>'Raw Plate Reader Measurements'!T17-'Raw Plate Reader Measurements'!$U17</f>
        <v>0.319</v>
      </c>
    </row>
    <row r="21" spans="1:27" ht="15.75" customHeight="1">
      <c r="A21" t="s">
        <v>32</v>
      </c>
      <c r="B21" s="3">
        <f aca="true" t="shared" si="9" ref="B21:I21">K21/T21*$B$3/$B$2</f>
        <v>0.02329496685</v>
      </c>
      <c r="C21" s="3">
        <f t="shared" si="9"/>
        <v>0.5521572874</v>
      </c>
      <c r="D21" s="3">
        <f t="shared" si="9"/>
        <v>0.9734019898</v>
      </c>
      <c r="E21" s="3">
        <f t="shared" si="9"/>
        <v>0.5496927532</v>
      </c>
      <c r="F21" s="3">
        <f t="shared" si="9"/>
        <v>0.02631098835</v>
      </c>
      <c r="G21" s="3">
        <f t="shared" si="9"/>
        <v>1.943279009</v>
      </c>
      <c r="H21" s="3">
        <f t="shared" si="9"/>
        <v>0.04099863865</v>
      </c>
      <c r="I21" s="3">
        <f t="shared" si="9"/>
        <v>0.251878969</v>
      </c>
      <c r="K21" s="19">
        <f>'Raw Plate Reader Measurements'!B18-'Raw Plate Reader Measurements'!$J18</f>
        <v>107</v>
      </c>
      <c r="L21" s="19">
        <f>'Raw Plate Reader Measurements'!C18-'Raw Plate Reader Measurements'!$J18</f>
        <v>2504</v>
      </c>
      <c r="M21" s="19">
        <f>'Raw Plate Reader Measurements'!D18-'Raw Plate Reader Measurements'!$J18</f>
        <v>4811.75</v>
      </c>
      <c r="N21" s="19">
        <f>'Raw Plate Reader Measurements'!E18-'Raw Plate Reader Measurements'!$J18</f>
        <v>2713.25</v>
      </c>
      <c r="O21" s="19">
        <f>'Raw Plate Reader Measurements'!F18-'Raw Plate Reader Measurements'!$J18</f>
        <v>131.5</v>
      </c>
      <c r="P21" s="19">
        <f>'Raw Plate Reader Measurements'!G18-'Raw Plate Reader Measurements'!$J18</f>
        <v>8189.25</v>
      </c>
      <c r="Q21" s="19">
        <f>'Raw Plate Reader Measurements'!H18-'Raw Plate Reader Measurements'!$J18</f>
        <v>207</v>
      </c>
      <c r="R21" s="19">
        <f>'Raw Plate Reader Measurements'!I18-'Raw Plate Reader Measurements'!$J18</f>
        <v>1237.75</v>
      </c>
      <c r="S21" s="21"/>
      <c r="T21" s="3">
        <f>'Raw Plate Reader Measurements'!M18-'Raw Plate Reader Measurements'!$U18</f>
        <v>0.315</v>
      </c>
      <c r="U21" s="3">
        <f>'Raw Plate Reader Measurements'!N18-'Raw Plate Reader Measurements'!$U18</f>
        <v>0.311</v>
      </c>
      <c r="V21" s="3">
        <f>'Raw Plate Reader Measurements'!O18-'Raw Plate Reader Measurements'!$U18</f>
        <v>0.339</v>
      </c>
      <c r="W21" s="3">
        <f>'Raw Plate Reader Measurements'!P18-'Raw Plate Reader Measurements'!$U18</f>
        <v>0.3385</v>
      </c>
      <c r="X21" s="3">
        <f>'Raw Plate Reader Measurements'!Q18-'Raw Plate Reader Measurements'!$U18</f>
        <v>0.34275</v>
      </c>
      <c r="Y21" s="3">
        <f>'Raw Plate Reader Measurements'!R18-'Raw Plate Reader Measurements'!$U18</f>
        <v>0.289</v>
      </c>
      <c r="Z21" s="3">
        <f>'Raw Plate Reader Measurements'!S18-'Raw Plate Reader Measurements'!$U18</f>
        <v>0.34625</v>
      </c>
      <c r="AA21" s="3">
        <f>'Raw Plate Reader Measurements'!T18-'Raw Plate Reader Measurements'!$U18</f>
        <v>0.337</v>
      </c>
    </row>
    <row r="22" spans="1:27" ht="15.75" customHeight="1">
      <c r="A22" t="s">
        <v>33</v>
      </c>
      <c r="B22" s="3">
        <f aca="true" t="shared" si="10" ref="B22:I22">K22/T22*$B$3/$B$2</f>
        <v>0.02082969503</v>
      </c>
      <c r="C22" s="3">
        <f t="shared" si="10"/>
        <v>0.6078893545</v>
      </c>
      <c r="D22" s="3">
        <f t="shared" si="10"/>
        <v>1.036685974</v>
      </c>
      <c r="E22" s="3">
        <f t="shared" si="10"/>
        <v>0.5744347719</v>
      </c>
      <c r="F22" s="3">
        <f t="shared" si="10"/>
        <v>0.02569045055</v>
      </c>
      <c r="G22" s="3">
        <f t="shared" si="10"/>
        <v>2.029278796</v>
      </c>
      <c r="H22" s="3">
        <f t="shared" si="10"/>
        <v>0.04034340773</v>
      </c>
      <c r="I22" s="3">
        <f t="shared" si="10"/>
        <v>0.2460462839</v>
      </c>
      <c r="K22" s="19">
        <f>'Raw Plate Reader Measurements'!B19-'Raw Plate Reader Measurements'!$J19</f>
        <v>91.5</v>
      </c>
      <c r="L22" s="19">
        <f>'Raw Plate Reader Measurements'!C19-'Raw Plate Reader Measurements'!$J19</f>
        <v>2495.25</v>
      </c>
      <c r="M22" s="19">
        <f>'Raw Plate Reader Measurements'!D19-'Raw Plate Reader Measurements'!$J19</f>
        <v>4693.75</v>
      </c>
      <c r="N22" s="19">
        <f>'Raw Plate Reader Measurements'!E19-'Raw Plate Reader Measurements'!$J19</f>
        <v>2632.25</v>
      </c>
      <c r="O22" s="19">
        <f>'Raw Plate Reader Measurements'!F19-'Raw Plate Reader Measurements'!$J19</f>
        <v>121</v>
      </c>
      <c r="P22" s="19">
        <f>'Raw Plate Reader Measurements'!G19-'Raw Plate Reader Measurements'!$J19</f>
        <v>8130</v>
      </c>
      <c r="Q22" s="19">
        <f>'Raw Plate Reader Measurements'!H19-'Raw Plate Reader Measurements'!$J19</f>
        <v>195.75</v>
      </c>
      <c r="R22" s="19">
        <f>'Raw Plate Reader Measurements'!I19-'Raw Plate Reader Measurements'!$J19</f>
        <v>1205.5</v>
      </c>
      <c r="S22" s="21"/>
      <c r="T22" s="3">
        <f>'Raw Plate Reader Measurements'!M19-'Raw Plate Reader Measurements'!$U19</f>
        <v>0.30125</v>
      </c>
      <c r="U22" s="3">
        <f>'Raw Plate Reader Measurements'!N19-'Raw Plate Reader Measurements'!$U19</f>
        <v>0.2815</v>
      </c>
      <c r="V22" s="3">
        <f>'Raw Plate Reader Measurements'!O19-'Raw Plate Reader Measurements'!$U19</f>
        <v>0.3105</v>
      </c>
      <c r="W22" s="3">
        <f>'Raw Plate Reader Measurements'!P19-'Raw Plate Reader Measurements'!$U19</f>
        <v>0.31425</v>
      </c>
      <c r="X22" s="3">
        <f>'Raw Plate Reader Measurements'!Q19-'Raw Plate Reader Measurements'!$U19</f>
        <v>0.323</v>
      </c>
      <c r="Y22" s="3">
        <f>'Raw Plate Reader Measurements'!R19-'Raw Plate Reader Measurements'!$U19</f>
        <v>0.27475</v>
      </c>
      <c r="Z22" s="3">
        <f>'Raw Plate Reader Measurements'!S19-'Raw Plate Reader Measurements'!$U19</f>
        <v>0.33275</v>
      </c>
      <c r="AA22" s="3">
        <f>'Raw Plate Reader Measurements'!T19-'Raw Plate Reader Measurements'!$U19</f>
        <v>0.336</v>
      </c>
    </row>
    <row r="23" spans="1:27" ht="15.75" customHeight="1">
      <c r="A23" t="s">
        <v>34</v>
      </c>
      <c r="B23" s="3">
        <f aca="true" t="shared" si="11" ref="B23:I23">K23/T23*$B$3/$B$2</f>
        <v>0.01975809202</v>
      </c>
      <c r="C23" s="3">
        <f t="shared" si="11"/>
        <v>0.5555152116</v>
      </c>
      <c r="D23" s="3">
        <f t="shared" si="11"/>
        <v>0.9927427557</v>
      </c>
      <c r="E23" s="3">
        <f t="shared" si="11"/>
        <v>0.5698584073</v>
      </c>
      <c r="F23" s="3">
        <f t="shared" si="11"/>
        <v>0.02468050655</v>
      </c>
      <c r="G23" s="3">
        <f t="shared" si="11"/>
        <v>1.91825937</v>
      </c>
      <c r="H23" s="3">
        <f t="shared" si="11"/>
        <v>0.03576361847</v>
      </c>
      <c r="I23" s="3">
        <f t="shared" si="11"/>
        <v>0.2394801811</v>
      </c>
      <c r="K23" s="19">
        <f>'Raw Plate Reader Measurements'!B20-'Raw Plate Reader Measurements'!$J20</f>
        <v>90.25</v>
      </c>
      <c r="L23" s="19">
        <f>'Raw Plate Reader Measurements'!C20-'Raw Plate Reader Measurements'!$J20</f>
        <v>2460.5</v>
      </c>
      <c r="M23" s="19">
        <f>'Raw Plate Reader Measurements'!D20-'Raw Plate Reader Measurements'!$J20</f>
        <v>4820.5</v>
      </c>
      <c r="N23" s="19">
        <f>'Raw Plate Reader Measurements'!E20-'Raw Plate Reader Measurements'!$J20</f>
        <v>2650.75</v>
      </c>
      <c r="O23" s="19">
        <f>'Raw Plate Reader Measurements'!F20-'Raw Plate Reader Measurements'!$J20</f>
        <v>126.5</v>
      </c>
      <c r="P23" s="19">
        <f>'Raw Plate Reader Measurements'!G20-'Raw Plate Reader Measurements'!$J20</f>
        <v>8146.75</v>
      </c>
      <c r="Q23" s="19">
        <f>'Raw Plate Reader Measurements'!H20-'Raw Plate Reader Measurements'!$J20</f>
        <v>188</v>
      </c>
      <c r="R23" s="19">
        <f>'Raw Plate Reader Measurements'!I20-'Raw Plate Reader Measurements'!$J20</f>
        <v>1208.25</v>
      </c>
      <c r="S23" s="21"/>
      <c r="T23" s="3">
        <f>'Raw Plate Reader Measurements'!M20-'Raw Plate Reader Measurements'!$U20</f>
        <v>0.31325</v>
      </c>
      <c r="U23" s="3">
        <f>'Raw Plate Reader Measurements'!N20-'Raw Plate Reader Measurements'!$U20</f>
        <v>0.30375</v>
      </c>
      <c r="V23" s="3">
        <f>'Raw Plate Reader Measurements'!O20-'Raw Plate Reader Measurements'!$U20</f>
        <v>0.333</v>
      </c>
      <c r="W23" s="3">
        <f>'Raw Plate Reader Measurements'!P20-'Raw Plate Reader Measurements'!$U20</f>
        <v>0.319</v>
      </c>
      <c r="X23" s="3">
        <f>'Raw Plate Reader Measurements'!Q20-'Raw Plate Reader Measurements'!$U20</f>
        <v>0.3515</v>
      </c>
      <c r="Y23" s="3">
        <f>'Raw Plate Reader Measurements'!R20-'Raw Plate Reader Measurements'!$U20</f>
        <v>0.29125</v>
      </c>
      <c r="Z23" s="3">
        <f>'Raw Plate Reader Measurements'!S20-'Raw Plate Reader Measurements'!$U20</f>
        <v>0.3605</v>
      </c>
      <c r="AA23" s="3">
        <f>'Raw Plate Reader Measurements'!T20-'Raw Plate Reader Measurements'!$U20</f>
        <v>0.346</v>
      </c>
    </row>
    <row r="24" spans="1:27" ht="15.75" customHeight="1">
      <c r="A24" t="s">
        <v>35</v>
      </c>
      <c r="B24" s="3">
        <f aca="true" t="shared" si="12" ref="B24:I24">K24/T24*$B$3/$B$2</f>
        <v>0.01548549952</v>
      </c>
      <c r="C24" s="3">
        <f t="shared" si="12"/>
        <v>0.574352829</v>
      </c>
      <c r="D24" s="3">
        <f t="shared" si="12"/>
        <v>1.383184904</v>
      </c>
      <c r="E24" s="3">
        <f t="shared" si="12"/>
        <v>0.5856767354</v>
      </c>
      <c r="F24" s="3">
        <f t="shared" si="12"/>
        <v>0.02820433584</v>
      </c>
      <c r="G24" s="3">
        <f t="shared" si="12"/>
        <v>1.866544483</v>
      </c>
      <c r="H24" s="3">
        <f t="shared" si="12"/>
        <v>0.02309280759</v>
      </c>
      <c r="I24" s="3">
        <f t="shared" si="12"/>
        <v>0.2635056877</v>
      </c>
      <c r="K24" s="19">
        <f>'Raw Plate Reader Measurements'!B21-'Raw Plate Reader Measurements'!$J21</f>
        <v>75.25</v>
      </c>
      <c r="L24" s="19">
        <f>'Raw Plate Reader Measurements'!C21-'Raw Plate Reader Measurements'!$J21</f>
        <v>2673.75</v>
      </c>
      <c r="M24" s="19">
        <f>'Raw Plate Reader Measurements'!D21-'Raw Plate Reader Measurements'!$J21</f>
        <v>4109.5</v>
      </c>
      <c r="N24" s="19">
        <f>'Raw Plate Reader Measurements'!E21-'Raw Plate Reader Measurements'!$J21</f>
        <v>2707.25</v>
      </c>
      <c r="O24" s="19">
        <f>'Raw Plate Reader Measurements'!F21-'Raw Plate Reader Measurements'!$J21</f>
        <v>122.25</v>
      </c>
      <c r="P24" s="19">
        <f>'Raw Plate Reader Measurements'!G21-'Raw Plate Reader Measurements'!$J21</f>
        <v>6348.5</v>
      </c>
      <c r="Q24" s="19">
        <f>'Raw Plate Reader Measurements'!H21-'Raw Plate Reader Measurements'!$J21</f>
        <v>115.5</v>
      </c>
      <c r="R24" s="19">
        <f>'Raw Plate Reader Measurements'!I21-'Raw Plate Reader Measurements'!$J21</f>
        <v>1255.5</v>
      </c>
      <c r="S24" s="21"/>
      <c r="T24" s="3">
        <f>'Raw Plate Reader Measurements'!M21-'Raw Plate Reader Measurements'!$U21</f>
        <v>0.33325</v>
      </c>
      <c r="U24" s="3">
        <f>'Raw Plate Reader Measurements'!N21-'Raw Plate Reader Measurements'!$U21</f>
        <v>0.31925</v>
      </c>
      <c r="V24" s="3">
        <f>'Raw Plate Reader Measurements'!O21-'Raw Plate Reader Measurements'!$U21</f>
        <v>0.20375</v>
      </c>
      <c r="W24" s="3">
        <f>'Raw Plate Reader Measurements'!P21-'Raw Plate Reader Measurements'!$U21</f>
        <v>0.317</v>
      </c>
      <c r="X24" s="3">
        <f>'Raw Plate Reader Measurements'!Q21-'Raw Plate Reader Measurements'!$U21</f>
        <v>0.29725</v>
      </c>
      <c r="Y24" s="3">
        <f>'Raw Plate Reader Measurements'!R21-'Raw Plate Reader Measurements'!$U21</f>
        <v>0.23325</v>
      </c>
      <c r="Z24" s="3">
        <f>'Raw Plate Reader Measurements'!S21-'Raw Plate Reader Measurements'!$U21</f>
        <v>0.343</v>
      </c>
      <c r="AA24" s="3">
        <f>'Raw Plate Reader Measurements'!T21-'Raw Plate Reader Measurements'!$U21</f>
        <v>0.32675</v>
      </c>
    </row>
    <row r="25" spans="1:27" ht="15.75" customHeight="1">
      <c r="A25" t="s">
        <v>36</v>
      </c>
      <c r="B25" s="3">
        <f aca="true" t="shared" si="13" ref="B25:I25">K25/T25*$B$3/$B$2</f>
        <v>0.01926252997</v>
      </c>
      <c r="C25" s="3">
        <f t="shared" si="13"/>
        <v>0.5543964427</v>
      </c>
      <c r="D25" s="3">
        <f t="shared" si="13"/>
        <v>1.363934715</v>
      </c>
      <c r="E25" s="3">
        <f t="shared" si="13"/>
        <v>0.5712432482</v>
      </c>
      <c r="F25" s="3">
        <f t="shared" si="13"/>
        <v>0.0336548438</v>
      </c>
      <c r="G25" s="3">
        <f t="shared" si="13"/>
        <v>1.803314556</v>
      </c>
      <c r="H25" s="3">
        <f t="shared" si="13"/>
        <v>0.02563737111</v>
      </c>
      <c r="I25" s="3">
        <f t="shared" si="13"/>
        <v>0.2589172906</v>
      </c>
      <c r="K25" s="19">
        <f>'Raw Plate Reader Measurements'!B22-'Raw Plate Reader Measurements'!$J22</f>
        <v>95.5</v>
      </c>
      <c r="L25" s="19">
        <f>'Raw Plate Reader Measurements'!C22-'Raw Plate Reader Measurements'!$J22</f>
        <v>2643.5</v>
      </c>
      <c r="M25" s="19">
        <f>'Raw Plate Reader Measurements'!D22-'Raw Plate Reader Measurements'!$J22</f>
        <v>4151.75</v>
      </c>
      <c r="N25" s="19">
        <f>'Raw Plate Reader Measurements'!E22-'Raw Plate Reader Measurements'!$J22</f>
        <v>2715.5</v>
      </c>
      <c r="O25" s="19">
        <f>'Raw Plate Reader Measurements'!F22-'Raw Plate Reader Measurements'!$J22</f>
        <v>152.5</v>
      </c>
      <c r="P25" s="19">
        <f>'Raw Plate Reader Measurements'!G22-'Raw Plate Reader Measurements'!$J22</f>
        <v>6383.25</v>
      </c>
      <c r="Q25" s="19">
        <f>'Raw Plate Reader Measurements'!H22-'Raw Plate Reader Measurements'!$J22</f>
        <v>120.75</v>
      </c>
      <c r="R25" s="19">
        <f>'Raw Plate Reader Measurements'!I22-'Raw Plate Reader Measurements'!$J22</f>
        <v>1278</v>
      </c>
      <c r="S25" s="21"/>
      <c r="T25" s="3">
        <f>'Raw Plate Reader Measurements'!M22-'Raw Plate Reader Measurements'!$U22</f>
        <v>0.34</v>
      </c>
      <c r="U25" s="3">
        <f>'Raw Plate Reader Measurements'!N22-'Raw Plate Reader Measurements'!$U22</f>
        <v>0.327</v>
      </c>
      <c r="V25" s="3">
        <f>'Raw Plate Reader Measurements'!O22-'Raw Plate Reader Measurements'!$U22</f>
        <v>0.20875</v>
      </c>
      <c r="W25" s="3">
        <f>'Raw Plate Reader Measurements'!P22-'Raw Plate Reader Measurements'!$U22</f>
        <v>0.326</v>
      </c>
      <c r="X25" s="3">
        <f>'Raw Plate Reader Measurements'!Q22-'Raw Plate Reader Measurements'!$U22</f>
        <v>0.31075</v>
      </c>
      <c r="Y25" s="3">
        <f>'Raw Plate Reader Measurements'!R22-'Raw Plate Reader Measurements'!$U22</f>
        <v>0.24275</v>
      </c>
      <c r="Z25" s="3">
        <f>'Raw Plate Reader Measurements'!S22-'Raw Plate Reader Measurements'!$U22</f>
        <v>0.323</v>
      </c>
      <c r="AA25" s="3">
        <f>'Raw Plate Reader Measurements'!T22-'Raw Plate Reader Measurements'!$U22</f>
        <v>0.3385</v>
      </c>
    </row>
    <row r="26" spans="1:27" ht="15.75" customHeight="1">
      <c r="A26" t="s">
        <v>37</v>
      </c>
      <c r="B26" s="3">
        <f aca="true" t="shared" si="14" ref="B26:I26">K26/T26*$B$3/$B$2</f>
        <v>0.01132217964</v>
      </c>
      <c r="C26" s="3">
        <f t="shared" si="14"/>
        <v>0.5532114496</v>
      </c>
      <c r="D26" s="3">
        <f t="shared" si="14"/>
        <v>1.302536474</v>
      </c>
      <c r="E26" s="3">
        <f t="shared" si="14"/>
        <v>0.5587142201</v>
      </c>
      <c r="F26" s="3">
        <f t="shared" si="14"/>
        <v>0.02728397535</v>
      </c>
      <c r="G26" s="3">
        <f t="shared" si="14"/>
        <v>1.871653326</v>
      </c>
      <c r="H26" s="3">
        <f t="shared" si="14"/>
        <v>0.02218582483</v>
      </c>
      <c r="I26" s="3">
        <f t="shared" si="14"/>
        <v>0.246378642</v>
      </c>
      <c r="K26" s="19">
        <f>'Raw Plate Reader Measurements'!B23-'Raw Plate Reader Measurements'!$J23</f>
        <v>57</v>
      </c>
      <c r="L26" s="19">
        <f>'Raw Plate Reader Measurements'!C23-'Raw Plate Reader Measurements'!$J23</f>
        <v>2656</v>
      </c>
      <c r="M26" s="19">
        <f>'Raw Plate Reader Measurements'!D23-'Raw Plate Reader Measurements'!$J23</f>
        <v>4268.75</v>
      </c>
      <c r="N26" s="19">
        <f>'Raw Plate Reader Measurements'!E23-'Raw Plate Reader Measurements'!$J23</f>
        <v>2700.75</v>
      </c>
      <c r="O26" s="19">
        <f>'Raw Plate Reader Measurements'!F23-'Raw Plate Reader Measurements'!$J23</f>
        <v>120.25</v>
      </c>
      <c r="P26" s="19">
        <f>'Raw Plate Reader Measurements'!G23-'Raw Plate Reader Measurements'!$J23</f>
        <v>6284</v>
      </c>
      <c r="Q26" s="19">
        <f>'Raw Plate Reader Measurements'!H23-'Raw Plate Reader Measurements'!$J23</f>
        <v>118</v>
      </c>
      <c r="R26" s="19">
        <f>'Raw Plate Reader Measurements'!I23-'Raw Plate Reader Measurements'!$J23</f>
        <v>1294.25</v>
      </c>
      <c r="S26" s="21"/>
      <c r="T26" s="3">
        <f>'Raw Plate Reader Measurements'!M23-'Raw Plate Reader Measurements'!$U23</f>
        <v>0.34525</v>
      </c>
      <c r="U26" s="3">
        <f>'Raw Plate Reader Measurements'!N23-'Raw Plate Reader Measurements'!$U23</f>
        <v>0.32925</v>
      </c>
      <c r="V26" s="3">
        <f>'Raw Plate Reader Measurements'!O23-'Raw Plate Reader Measurements'!$U23</f>
        <v>0.22475</v>
      </c>
      <c r="W26" s="3">
        <f>'Raw Plate Reader Measurements'!P23-'Raw Plate Reader Measurements'!$U23</f>
        <v>0.3315</v>
      </c>
      <c r="X26" s="3">
        <f>'Raw Plate Reader Measurements'!Q23-'Raw Plate Reader Measurements'!$U23</f>
        <v>0.30225</v>
      </c>
      <c r="Y26" s="3">
        <f>'Raw Plate Reader Measurements'!R23-'Raw Plate Reader Measurements'!$U23</f>
        <v>0.23025</v>
      </c>
      <c r="Z26" s="3">
        <f>'Raw Plate Reader Measurements'!S23-'Raw Plate Reader Measurements'!$U23</f>
        <v>0.36475</v>
      </c>
      <c r="AA26" s="3">
        <f>'Raw Plate Reader Measurements'!T23-'Raw Plate Reader Measurements'!$U23</f>
        <v>0.36025</v>
      </c>
    </row>
    <row r="27" spans="1:27" ht="15.75" customHeight="1">
      <c r="A27" t="s">
        <v>38</v>
      </c>
      <c r="B27" s="3">
        <f aca="true" t="shared" si="15" ref="B27:I27">K27/T27*$B$3/$B$2</f>
        <v>0.01439537882</v>
      </c>
      <c r="C27" s="3">
        <f t="shared" si="15"/>
        <v>0.5170437086</v>
      </c>
      <c r="D27" s="3">
        <f t="shared" si="15"/>
        <v>1.30470864</v>
      </c>
      <c r="E27" s="3">
        <f t="shared" si="15"/>
        <v>0.5248274284</v>
      </c>
      <c r="F27" s="3">
        <f t="shared" si="15"/>
        <v>0.02423499423</v>
      </c>
      <c r="G27" s="3">
        <f t="shared" si="15"/>
        <v>1.693791575</v>
      </c>
      <c r="H27" s="3">
        <f t="shared" si="15"/>
        <v>0.01742726447</v>
      </c>
      <c r="I27" s="3">
        <f t="shared" si="15"/>
        <v>0.2420109235</v>
      </c>
      <c r="K27" s="19">
        <f>'Raw Plate Reader Measurements'!B24-'Raw Plate Reader Measurements'!$J24</f>
        <v>76.25</v>
      </c>
      <c r="L27" s="19">
        <f>'Raw Plate Reader Measurements'!C24-'Raw Plate Reader Measurements'!$J24</f>
        <v>2701</v>
      </c>
      <c r="M27" s="19">
        <f>'Raw Plate Reader Measurements'!D24-'Raw Plate Reader Measurements'!$J24</f>
        <v>4185.5</v>
      </c>
      <c r="N27" s="19">
        <f>'Raw Plate Reader Measurements'!E24-'Raw Plate Reader Measurements'!$J24</f>
        <v>2646</v>
      </c>
      <c r="O27" s="19">
        <f>'Raw Plate Reader Measurements'!F24-'Raw Plate Reader Measurements'!$J24</f>
        <v>104.25</v>
      </c>
      <c r="P27" s="19">
        <f>'Raw Plate Reader Measurements'!G24-'Raw Plate Reader Measurements'!$J24</f>
        <v>6718</v>
      </c>
      <c r="Q27" s="19">
        <f>'Raw Plate Reader Measurements'!H24-'Raw Plate Reader Measurements'!$J24</f>
        <v>92.5</v>
      </c>
      <c r="R27" s="19">
        <f>'Raw Plate Reader Measurements'!I24-'Raw Plate Reader Measurements'!$J24</f>
        <v>1249.25</v>
      </c>
      <c r="S27" s="21"/>
      <c r="T27" s="3">
        <f>'Raw Plate Reader Measurements'!M24-'Raw Plate Reader Measurements'!$U24</f>
        <v>0.36325</v>
      </c>
      <c r="U27" s="3">
        <f>'Raw Plate Reader Measurements'!N24-'Raw Plate Reader Measurements'!$U24</f>
        <v>0.35825</v>
      </c>
      <c r="V27" s="3">
        <f>'Raw Plate Reader Measurements'!O24-'Raw Plate Reader Measurements'!$U24</f>
        <v>0.22</v>
      </c>
      <c r="W27" s="3">
        <f>'Raw Plate Reader Measurements'!P24-'Raw Plate Reader Measurements'!$U24</f>
        <v>0.34575</v>
      </c>
      <c r="X27" s="3">
        <f>'Raw Plate Reader Measurements'!Q24-'Raw Plate Reader Measurements'!$U24</f>
        <v>0.295</v>
      </c>
      <c r="Y27" s="3">
        <f>'Raw Plate Reader Measurements'!R24-'Raw Plate Reader Measurements'!$U24</f>
        <v>0.272</v>
      </c>
      <c r="Z27" s="3">
        <f>'Raw Plate Reader Measurements'!S24-'Raw Plate Reader Measurements'!$U24</f>
        <v>0.364</v>
      </c>
      <c r="AA27" s="3">
        <f>'Raw Plate Reader Measurements'!T24-'Raw Plate Reader Measurements'!$U24</f>
        <v>0.354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5" right="0.75" top="1" bottom="1" header="0" footer="0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A27"/>
  <sheetViews>
    <sheetView workbookViewId="0" topLeftCell="A1"/>
  </sheetViews>
  <sheetFormatPr defaultColWidth="14.421875" defaultRowHeight="15" customHeight="1"/>
  <cols>
    <col min="1" max="1" width="21.421875" style="0" customWidth="1"/>
    <col min="2" max="9" width="9.8515625" style="0" customWidth="1"/>
    <col min="10" max="10" width="6.140625" style="0" customWidth="1"/>
    <col min="11" max="18" width="9.8515625" style="0" customWidth="1"/>
    <col min="19" max="19" width="6.140625" style="0" customWidth="1"/>
    <col min="20" max="21" width="9.8515625" style="0" customWidth="1"/>
    <col min="22" max="28" width="9.7109375" style="0" customWidth="1"/>
  </cols>
  <sheetData>
    <row r="1" spans="1:9" ht="15">
      <c r="A1" s="18" t="s">
        <v>113</v>
      </c>
      <c r="B1" s="5" t="s">
        <v>114</v>
      </c>
      <c r="F1" s="2" t="s">
        <v>115</v>
      </c>
      <c r="I1" s="2"/>
    </row>
    <row r="2" spans="1:9" ht="15">
      <c r="A2" t="s">
        <v>123</v>
      </c>
      <c r="B2" s="20">
        <f>'Particle standard curve'!C30</f>
        <v>117977223.4</v>
      </c>
      <c r="F2" s="2" t="s">
        <v>117</v>
      </c>
      <c r="I2" s="2"/>
    </row>
    <row r="3" spans="1:9" ht="15">
      <c r="A3" s="6" t="s">
        <v>124</v>
      </c>
      <c r="B3" s="20">
        <f>'Fluorescein standard curve'!C31</f>
        <v>923046916</v>
      </c>
      <c r="I3" s="2"/>
    </row>
    <row r="4" ht="15">
      <c r="I4" s="2"/>
    </row>
    <row r="7" ht="15">
      <c r="A7" s="8" t="s">
        <v>119</v>
      </c>
    </row>
    <row r="8" spans="1:20" ht="15">
      <c r="A8" s="9" t="s">
        <v>125</v>
      </c>
      <c r="K8" s="9" t="s">
        <v>121</v>
      </c>
      <c r="T8" s="10" t="s">
        <v>122</v>
      </c>
    </row>
    <row r="9" spans="1:27" ht="15">
      <c r="A9" s="10" t="s">
        <v>21</v>
      </c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27</v>
      </c>
      <c r="H9" t="s">
        <v>28</v>
      </c>
      <c r="I9" t="s">
        <v>29</v>
      </c>
      <c r="K9" t="s">
        <v>22</v>
      </c>
      <c r="L9" t="s">
        <v>23</v>
      </c>
      <c r="M9" t="s">
        <v>24</v>
      </c>
      <c r="N9" t="s">
        <v>25</v>
      </c>
      <c r="O9" t="s">
        <v>26</v>
      </c>
      <c r="P9" t="s">
        <v>27</v>
      </c>
      <c r="Q9" t="s">
        <v>28</v>
      </c>
      <c r="R9" t="s">
        <v>29</v>
      </c>
      <c r="T9" t="s">
        <v>22</v>
      </c>
      <c r="U9" t="s">
        <v>23</v>
      </c>
      <c r="V9" t="s">
        <v>24</v>
      </c>
      <c r="W9" t="s">
        <v>25</v>
      </c>
      <c r="X9" t="s">
        <v>26</v>
      </c>
      <c r="Y9" t="s">
        <v>27</v>
      </c>
      <c r="Z9" t="s">
        <v>28</v>
      </c>
      <c r="AA9" t="s">
        <v>29</v>
      </c>
    </row>
    <row r="10" spans="1:27" ht="15">
      <c r="A10" t="s">
        <v>31</v>
      </c>
      <c r="B10" s="20">
        <f aca="true" t="shared" si="0" ref="B10:I10">K10/T10*$B$3/$B$2</f>
        <v>9629.466689</v>
      </c>
      <c r="C10" s="20">
        <f t="shared" si="0"/>
        <v>248560.6089</v>
      </c>
      <c r="D10" s="20">
        <f t="shared" si="0"/>
        <v>158714.2456</v>
      </c>
      <c r="E10" s="20">
        <f t="shared" si="0"/>
        <v>566676.9192</v>
      </c>
      <c r="F10" s="20">
        <f t="shared" si="0"/>
        <v>23471.82505</v>
      </c>
      <c r="G10" s="20">
        <f t="shared" si="0"/>
        <v>265641.4486</v>
      </c>
      <c r="H10" s="20">
        <f t="shared" si="0"/>
        <v>40162.90065</v>
      </c>
      <c r="I10" s="20">
        <f t="shared" si="0"/>
        <v>48457.9614</v>
      </c>
      <c r="K10" s="19">
        <f>'Raw Plate Reader Measurements'!B7-'Raw Plate Reader Measurements'!$J7</f>
        <v>4</v>
      </c>
      <c r="L10" s="19">
        <f>'Raw Plate Reader Measurements'!C7-'Raw Plate Reader Measurements'!$J7</f>
        <v>103.25</v>
      </c>
      <c r="M10" s="19">
        <f>'Raw Plate Reader Measurements'!D7-'Raw Plate Reader Measurements'!$J7</f>
        <v>106.5</v>
      </c>
      <c r="N10" s="19">
        <f>'Raw Plate Reader Measurements'!E7-'Raw Plate Reader Measurements'!$J7</f>
        <v>126.75</v>
      </c>
      <c r="O10" s="19">
        <f>'Raw Plate Reader Measurements'!F7-'Raw Plate Reader Measurements'!$J7</f>
        <v>9.75</v>
      </c>
      <c r="P10" s="19">
        <f>'Raw Plate Reader Measurements'!G7-'Raw Plate Reader Measurements'!$J7</f>
        <v>178.25</v>
      </c>
      <c r="Q10" s="19">
        <f>'Raw Plate Reader Measurements'!H7-'Raw Plate Reader Measurements'!$J7</f>
        <v>57.75</v>
      </c>
      <c r="R10" s="19">
        <f>'Raw Plate Reader Measurements'!I7-'Raw Plate Reader Measurements'!$J7</f>
        <v>96</v>
      </c>
      <c r="S10" s="21"/>
      <c r="T10" s="3">
        <f>'Raw Plate Reader Measurements'!M7-'Raw Plate Reader Measurements'!$U7</f>
        <v>0.00325</v>
      </c>
      <c r="U10" s="3">
        <f>'Raw Plate Reader Measurements'!N7-'Raw Plate Reader Measurements'!$U7</f>
        <v>0.00325</v>
      </c>
      <c r="V10" s="3">
        <f>'Raw Plate Reader Measurements'!O7-'Raw Plate Reader Measurements'!$U7</f>
        <v>0.00525</v>
      </c>
      <c r="W10" s="3">
        <f>'Raw Plate Reader Measurements'!P7-'Raw Plate Reader Measurements'!$U7</f>
        <v>0.00175</v>
      </c>
      <c r="X10" s="3">
        <f>'Raw Plate Reader Measurements'!Q7-'Raw Plate Reader Measurements'!$U7</f>
        <v>0.00325</v>
      </c>
      <c r="Y10" s="3">
        <f>'Raw Plate Reader Measurements'!R7-'Raw Plate Reader Measurements'!$U7</f>
        <v>0.00525</v>
      </c>
      <c r="Z10" s="3">
        <f>'Raw Plate Reader Measurements'!S7-'Raw Plate Reader Measurements'!$U7</f>
        <v>0.01125</v>
      </c>
      <c r="AA10" s="3">
        <f>'Raw Plate Reader Measurements'!T7-'Raw Plate Reader Measurements'!$U7</f>
        <v>0.0155</v>
      </c>
    </row>
    <row r="11" spans="1:27" ht="15">
      <c r="A11" t="s">
        <v>32</v>
      </c>
      <c r="B11" s="20">
        <f aca="true" t="shared" si="1" ref="B11:I11">K11/T11*$B$3/$B$2</f>
        <v>60961.54563</v>
      </c>
      <c r="C11" s="20">
        <f t="shared" si="1"/>
        <v>198481.047</v>
      </c>
      <c r="D11" s="20">
        <f t="shared" si="1"/>
        <v>385329.128</v>
      </c>
      <c r="E11" s="20">
        <f t="shared" si="1"/>
        <v>1124691.617</v>
      </c>
      <c r="F11" s="20">
        <f t="shared" si="1"/>
        <v>75177.87445</v>
      </c>
      <c r="G11" s="20">
        <f t="shared" si="1"/>
        <v>662427.0627</v>
      </c>
      <c r="H11" s="20">
        <f t="shared" si="1"/>
        <v>139266.162</v>
      </c>
      <c r="I11" s="20">
        <f t="shared" si="1"/>
        <v>312305.6723</v>
      </c>
      <c r="K11" s="19">
        <f>'Raw Plate Reader Measurements'!B8-'Raw Plate Reader Measurements'!$J8</f>
        <v>46.75</v>
      </c>
      <c r="L11" s="19">
        <f>'Raw Plate Reader Measurements'!C8-'Raw Plate Reader Measurements'!$J8</f>
        <v>120.5</v>
      </c>
      <c r="M11" s="19">
        <f>'Raw Plate Reader Measurements'!D8-'Raw Plate Reader Measurements'!$J8</f>
        <v>147.75</v>
      </c>
      <c r="N11" s="19">
        <f>'Raw Plate Reader Measurements'!E8-'Raw Plate Reader Measurements'!$J8</f>
        <v>143.75</v>
      </c>
      <c r="O11" s="19">
        <f>'Raw Plate Reader Measurements'!F8-'Raw Plate Reader Measurements'!$J8</f>
        <v>55.25</v>
      </c>
      <c r="P11" s="19">
        <f>'Raw Plate Reader Measurements'!G8-'Raw Plate Reader Measurements'!$J8</f>
        <v>254</v>
      </c>
      <c r="Q11" s="19">
        <f>'Raw Plate Reader Measurements'!H8-'Raw Plate Reader Measurements'!$J8</f>
        <v>89</v>
      </c>
      <c r="R11" s="19">
        <f>'Raw Plate Reader Measurements'!I8-'Raw Plate Reader Measurements'!$J8</f>
        <v>119.75</v>
      </c>
      <c r="S11" s="21"/>
      <c r="T11" s="3">
        <f>'Raw Plate Reader Measurements'!M8-'Raw Plate Reader Measurements'!$U8</f>
        <v>0.006</v>
      </c>
      <c r="U11" s="3">
        <f>'Raw Plate Reader Measurements'!N8-'Raw Plate Reader Measurements'!$U8</f>
        <v>0.00475</v>
      </c>
      <c r="V11" s="3">
        <f>'Raw Plate Reader Measurements'!O8-'Raw Plate Reader Measurements'!$U8</f>
        <v>0.003</v>
      </c>
      <c r="W11" s="3">
        <f>'Raw Plate Reader Measurements'!P8-'Raw Plate Reader Measurements'!$U8</f>
        <v>0.001</v>
      </c>
      <c r="X11" s="3">
        <f>'Raw Plate Reader Measurements'!Q8-'Raw Plate Reader Measurements'!$U8</f>
        <v>0.00575</v>
      </c>
      <c r="Y11" s="3">
        <f>'Raw Plate Reader Measurements'!R8-'Raw Plate Reader Measurements'!$U8</f>
        <v>0.003</v>
      </c>
      <c r="Z11" s="3">
        <f>'Raw Plate Reader Measurements'!S8-'Raw Plate Reader Measurements'!$U8</f>
        <v>0.005</v>
      </c>
      <c r="AA11" s="3">
        <f>'Raw Plate Reader Measurements'!T8-'Raw Plate Reader Measurements'!$U8</f>
        <v>0.003</v>
      </c>
    </row>
    <row r="12" spans="1:27" ht="15">
      <c r="A12" t="s">
        <v>33</v>
      </c>
      <c r="B12" s="20">
        <f aca="true" t="shared" si="2" ref="B12:I12">K12/T12*$B$3/$B$2</f>
        <v>51724.94781</v>
      </c>
      <c r="C12" s="20">
        <f t="shared" si="2"/>
        <v>96821.27835</v>
      </c>
      <c r="D12" s="20">
        <f t="shared" si="2"/>
        <v>178436.3475</v>
      </c>
      <c r="E12" s="20">
        <f t="shared" si="2"/>
        <v>256513.5167</v>
      </c>
      <c r="F12" s="20">
        <f t="shared" si="2"/>
        <v>103667.2273</v>
      </c>
      <c r="G12" s="20">
        <f t="shared" si="2"/>
        <v>837161.7603</v>
      </c>
      <c r="H12" s="20">
        <f t="shared" si="2"/>
        <v>169365.3259</v>
      </c>
      <c r="I12" s="20">
        <f t="shared" si="2"/>
        <v>290137.8375</v>
      </c>
      <c r="K12" s="19">
        <f>'Raw Plate Reader Measurements'!B9-'Raw Plate Reader Measurements'!$J9</f>
        <v>59.5</v>
      </c>
      <c r="L12" s="19">
        <f>'Raw Plate Reader Measurements'!C9-'Raw Plate Reader Measurements'!$J9</f>
        <v>123.75</v>
      </c>
      <c r="M12" s="19">
        <f>'Raw Plate Reader Measurements'!D9-'Raw Plate Reader Measurements'!$J9</f>
        <v>176.75</v>
      </c>
      <c r="N12" s="19">
        <f>'Raw Plate Reader Measurements'!E9-'Raw Plate Reader Measurements'!$J9</f>
        <v>114.75</v>
      </c>
      <c r="O12" s="19">
        <f>'Raw Plate Reader Measurements'!F9-'Raw Plate Reader Measurements'!$J9</f>
        <v>53</v>
      </c>
      <c r="P12" s="19">
        <f>'Raw Plate Reader Measurements'!G9-'Raw Plate Reader Measurements'!$J9</f>
        <v>214</v>
      </c>
      <c r="Q12" s="19">
        <f>'Raw Plate Reader Measurements'!H9-'Raw Plate Reader Measurements'!$J9</f>
        <v>92</v>
      </c>
      <c r="R12" s="19">
        <f>'Raw Plate Reader Measurements'!I9-'Raw Plate Reader Measurements'!$J9</f>
        <v>111.25</v>
      </c>
      <c r="S12" s="21"/>
      <c r="T12" s="3">
        <f>'Raw Plate Reader Measurements'!M9-'Raw Plate Reader Measurements'!$U9</f>
        <v>0.009</v>
      </c>
      <c r="U12" s="3">
        <f>'Raw Plate Reader Measurements'!N9-'Raw Plate Reader Measurements'!$U9</f>
        <v>0.01</v>
      </c>
      <c r="V12" s="3">
        <f>'Raw Plate Reader Measurements'!O9-'Raw Plate Reader Measurements'!$U9</f>
        <v>0.00775</v>
      </c>
      <c r="W12" s="3">
        <f>'Raw Plate Reader Measurements'!P9-'Raw Plate Reader Measurements'!$U9</f>
        <v>0.0035</v>
      </c>
      <c r="X12" s="3">
        <f>'Raw Plate Reader Measurements'!Q9-'Raw Plate Reader Measurements'!$U9</f>
        <v>0.004</v>
      </c>
      <c r="Y12" s="3">
        <f>'Raw Plate Reader Measurements'!R9-'Raw Plate Reader Measurements'!$U9</f>
        <v>0.002</v>
      </c>
      <c r="Z12" s="3">
        <f>'Raw Plate Reader Measurements'!S9-'Raw Plate Reader Measurements'!$U9</f>
        <v>0.00425</v>
      </c>
      <c r="AA12" s="3">
        <f>'Raw Plate Reader Measurements'!T9-'Raw Plate Reader Measurements'!$U9</f>
        <v>0.003</v>
      </c>
    </row>
    <row r="13" spans="1:27" ht="15">
      <c r="A13" t="s">
        <v>34</v>
      </c>
      <c r="B13" s="20">
        <f aca="true" t="shared" si="3" ref="B13:I13">K13/T13*$B$3/$B$2</f>
        <v>-33723.88657</v>
      </c>
      <c r="C13" s="20">
        <f t="shared" si="3"/>
        <v>80586.59935</v>
      </c>
      <c r="D13" s="20">
        <f t="shared" si="3"/>
        <v>96636.2527</v>
      </c>
      <c r="E13" s="20">
        <f t="shared" si="3"/>
        <v>54403.68753</v>
      </c>
      <c r="F13" s="20">
        <f t="shared" si="3"/>
        <v>8171.672426</v>
      </c>
      <c r="G13" s="20">
        <f t="shared" si="3"/>
        <v>292247.2335</v>
      </c>
      <c r="H13" s="20">
        <f t="shared" si="3"/>
        <v>22219.99439</v>
      </c>
      <c r="I13" s="20">
        <f t="shared" si="3"/>
        <v>129785.3856</v>
      </c>
      <c r="K13" s="19">
        <f>'Raw Plate Reader Measurements'!B10-'Raw Plate Reader Measurements'!$J10</f>
        <v>-31.25</v>
      </c>
      <c r="L13" s="19">
        <f>'Raw Plate Reader Measurements'!C10-'Raw Plate Reader Measurements'!$J10</f>
        <v>103</v>
      </c>
      <c r="M13" s="19">
        <f>'Raw Plate Reader Measurements'!D10-'Raw Plate Reader Measurements'!$J10</f>
        <v>114.25</v>
      </c>
      <c r="N13" s="19">
        <f>'Raw Plate Reader Measurements'!E10-'Raw Plate Reader Measurements'!$J10</f>
        <v>74.75</v>
      </c>
      <c r="O13" s="19">
        <f>'Raw Plate Reader Measurements'!F10-'Raw Plate Reader Measurements'!$J10</f>
        <v>11.75</v>
      </c>
      <c r="P13" s="19">
        <f>'Raw Plate Reader Measurements'!G10-'Raw Plate Reader Measurements'!$J10</f>
        <v>158.75</v>
      </c>
      <c r="Q13" s="19">
        <f>'Raw Plate Reader Measurements'!H10-'Raw Plate Reader Measurements'!$J10</f>
        <v>17.75</v>
      </c>
      <c r="R13" s="19">
        <f>'Raw Plate Reader Measurements'!I10-'Raw Plate Reader Measurements'!$J10</f>
        <v>70.5</v>
      </c>
      <c r="S13" s="21"/>
      <c r="T13" s="3">
        <f>'Raw Plate Reader Measurements'!M10-'Raw Plate Reader Measurements'!$U10</f>
        <v>0.00725</v>
      </c>
      <c r="U13" s="3">
        <f>'Raw Plate Reader Measurements'!N10-'Raw Plate Reader Measurements'!$U10</f>
        <v>0.01</v>
      </c>
      <c r="V13" s="3">
        <f>'Raw Plate Reader Measurements'!O10-'Raw Plate Reader Measurements'!$U10</f>
        <v>0.00925</v>
      </c>
      <c r="W13" s="3">
        <f>'Raw Plate Reader Measurements'!P10-'Raw Plate Reader Measurements'!$U10</f>
        <v>0.01075</v>
      </c>
      <c r="X13" s="3">
        <f>'Raw Plate Reader Measurements'!Q10-'Raw Plate Reader Measurements'!$U10</f>
        <v>0.01125</v>
      </c>
      <c r="Y13" s="3">
        <f>'Raw Plate Reader Measurements'!R10-'Raw Plate Reader Measurements'!$U10</f>
        <v>0.00425</v>
      </c>
      <c r="Z13" s="3">
        <f>'Raw Plate Reader Measurements'!S10-'Raw Plate Reader Measurements'!$U10</f>
        <v>0.00625</v>
      </c>
      <c r="AA13" s="3">
        <f>'Raw Plate Reader Measurements'!T10-'Raw Plate Reader Measurements'!$U10</f>
        <v>0.00425</v>
      </c>
    </row>
    <row r="14" spans="1:27" ht="15">
      <c r="A14" t="s">
        <v>35</v>
      </c>
      <c r="B14" s="20" t="e">
        <f aca="true" t="shared" si="4" ref="B14:I14">K14/T14*$B$3/$B$2</f>
        <v>#DIV/0!</v>
      </c>
      <c r="C14" s="20">
        <f t="shared" si="4"/>
        <v>-292419.8205</v>
      </c>
      <c r="D14" s="20">
        <f t="shared" si="4"/>
        <v>120067.4128</v>
      </c>
      <c r="E14" s="20">
        <f t="shared" si="4"/>
        <v>399021.0259</v>
      </c>
      <c r="F14" s="20">
        <f t="shared" si="4"/>
        <v>-97799.27106</v>
      </c>
      <c r="G14" s="20">
        <f t="shared" si="4"/>
        <v>-405039.4426</v>
      </c>
      <c r="H14" s="20">
        <f t="shared" si="4"/>
        <v>-82803.38283</v>
      </c>
      <c r="I14" s="20">
        <f t="shared" si="4"/>
        <v>275141.9493</v>
      </c>
      <c r="K14" s="19">
        <f>'Raw Plate Reader Measurements'!B11-'Raw Plate Reader Measurements'!$J11</f>
        <v>2.25</v>
      </c>
      <c r="L14" s="19">
        <f>'Raw Plate Reader Measurements'!C11-'Raw Plate Reader Measurements'!$J11</f>
        <v>74.75</v>
      </c>
      <c r="M14" s="19">
        <f>'Raw Plate Reader Measurements'!D11-'Raw Plate Reader Measurements'!$J11</f>
        <v>199.5</v>
      </c>
      <c r="N14" s="19">
        <f>'Raw Plate Reader Measurements'!E11-'Raw Plate Reader Measurements'!$J11</f>
        <v>114.75</v>
      </c>
      <c r="O14" s="19">
        <f>'Raw Plate Reader Measurements'!F11-'Raw Plate Reader Measurements'!$J11</f>
        <v>37.5</v>
      </c>
      <c r="P14" s="19">
        <f>'Raw Plate Reader Measurements'!G11-'Raw Plate Reader Measurements'!$J11</f>
        <v>168.25</v>
      </c>
      <c r="Q14" s="19">
        <f>'Raw Plate Reader Measurements'!H11-'Raw Plate Reader Measurements'!$J11</f>
        <v>31.75</v>
      </c>
      <c r="R14" s="19">
        <f>'Raw Plate Reader Measurements'!I11-'Raw Plate Reader Measurements'!$J11</f>
        <v>105.5</v>
      </c>
      <c r="S14" s="21"/>
      <c r="T14" s="3">
        <f>'Raw Plate Reader Measurements'!M11-'Raw Plate Reader Measurements'!$U11</f>
        <v>0</v>
      </c>
      <c r="U14" s="3">
        <f>'Raw Plate Reader Measurements'!N11-'Raw Plate Reader Measurements'!$U11</f>
        <v>-0.002</v>
      </c>
      <c r="V14" s="3">
        <f>'Raw Plate Reader Measurements'!O11-'Raw Plate Reader Measurements'!$U11</f>
        <v>0.013</v>
      </c>
      <c r="W14" s="3">
        <f>'Raw Plate Reader Measurements'!P11-'Raw Plate Reader Measurements'!$U11</f>
        <v>0.00225</v>
      </c>
      <c r="X14" s="3">
        <f>'Raw Plate Reader Measurements'!Q11-'Raw Plate Reader Measurements'!$U11</f>
        <v>-0.003</v>
      </c>
      <c r="Y14" s="3">
        <f>'Raw Plate Reader Measurements'!R11-'Raw Plate Reader Measurements'!$U11</f>
        <v>-0.00325</v>
      </c>
      <c r="Z14" s="3">
        <f>'Raw Plate Reader Measurements'!S11-'Raw Plate Reader Measurements'!$U11</f>
        <v>-0.003</v>
      </c>
      <c r="AA14" s="3">
        <f>'Raw Plate Reader Measurements'!T11-'Raw Plate Reader Measurements'!$U11</f>
        <v>0.003</v>
      </c>
    </row>
    <row r="15" spans="1:27" ht="15">
      <c r="A15" t="s">
        <v>36</v>
      </c>
      <c r="B15" s="20" t="e">
        <f aca="true" t="shared" si="5" ref="B15:I15">K15/T15*$B$3/$B$2</f>
        <v>#DIV/0!</v>
      </c>
      <c r="C15" s="20">
        <f t="shared" si="5"/>
        <v>91148.92063</v>
      </c>
      <c r="D15" s="20">
        <f t="shared" si="5"/>
        <v>1627379.87</v>
      </c>
      <c r="E15" s="20">
        <f t="shared" si="5"/>
        <v>-188263.5968</v>
      </c>
      <c r="F15" s="20">
        <f t="shared" si="5"/>
        <v>-155500.841</v>
      </c>
      <c r="G15" s="20">
        <f t="shared" si="5"/>
        <v>-251930.9223</v>
      </c>
      <c r="H15" s="20">
        <f t="shared" si="5"/>
        <v>-106525.9752</v>
      </c>
      <c r="I15" s="20">
        <f t="shared" si="5"/>
        <v>-187253.0043</v>
      </c>
      <c r="K15" s="19">
        <f>'Raw Plate Reader Measurements'!B12-'Raw Plate Reader Measurements'!$J12</f>
        <v>26</v>
      </c>
      <c r="L15" s="19">
        <f>'Raw Plate Reader Measurements'!C12-'Raw Plate Reader Measurements'!$J12</f>
        <v>58.25</v>
      </c>
      <c r="M15" s="19">
        <f>'Raw Plate Reader Measurements'!D12-'Raw Plate Reader Measurements'!$J12</f>
        <v>208</v>
      </c>
      <c r="N15" s="19">
        <f>'Raw Plate Reader Measurements'!E12-'Raw Plate Reader Measurements'!$J12</f>
        <v>96.25</v>
      </c>
      <c r="O15" s="19">
        <f>'Raw Plate Reader Measurements'!F12-'Raw Plate Reader Measurements'!$J12</f>
        <v>39.75</v>
      </c>
      <c r="P15" s="19">
        <f>'Raw Plate Reader Measurements'!G12-'Raw Plate Reader Measurements'!$J12</f>
        <v>161</v>
      </c>
      <c r="Q15" s="19">
        <f>'Raw Plate Reader Measurements'!H12-'Raw Plate Reader Measurements'!$J12</f>
        <v>44.25</v>
      </c>
      <c r="R15" s="19">
        <f>'Raw Plate Reader Measurements'!I12-'Raw Plate Reader Measurements'!$J12</f>
        <v>89.75</v>
      </c>
      <c r="S15" s="21"/>
      <c r="T15" s="3">
        <f>'Raw Plate Reader Measurements'!M12-'Raw Plate Reader Measurements'!$U12</f>
        <v>0</v>
      </c>
      <c r="U15" s="3">
        <f>'Raw Plate Reader Measurements'!N12-'Raw Plate Reader Measurements'!$U12</f>
        <v>0.005</v>
      </c>
      <c r="V15" s="3">
        <f>'Raw Plate Reader Measurements'!O12-'Raw Plate Reader Measurements'!$U12</f>
        <v>0.001</v>
      </c>
      <c r="W15" s="3">
        <f>'Raw Plate Reader Measurements'!P12-'Raw Plate Reader Measurements'!$U12</f>
        <v>-0.004</v>
      </c>
      <c r="X15" s="3">
        <f>'Raw Plate Reader Measurements'!Q12-'Raw Plate Reader Measurements'!$U12</f>
        <v>-0.002</v>
      </c>
      <c r="Y15" s="3">
        <f>'Raw Plate Reader Measurements'!R12-'Raw Plate Reader Measurements'!$U12</f>
        <v>-0.005</v>
      </c>
      <c r="Z15" s="3">
        <f>'Raw Plate Reader Measurements'!S12-'Raw Plate Reader Measurements'!$U12</f>
        <v>-0.00325</v>
      </c>
      <c r="AA15" s="3">
        <f>'Raw Plate Reader Measurements'!T12-'Raw Plate Reader Measurements'!$U12</f>
        <v>-0.00375</v>
      </c>
    </row>
    <row r="16" spans="1:27" ht="15">
      <c r="A16" t="s">
        <v>37</v>
      </c>
      <c r="B16" s="20">
        <f aca="true" t="shared" si="6" ref="B16:I16">K16/T16*$B$3/$B$2</f>
        <v>1676.558932</v>
      </c>
      <c r="C16" s="20">
        <f t="shared" si="6"/>
        <v>277097.9347</v>
      </c>
      <c r="D16" s="20">
        <f t="shared" si="6"/>
        <v>793152.0883</v>
      </c>
      <c r="E16" s="20">
        <f t="shared" si="6"/>
        <v>784350.1539</v>
      </c>
      <c r="F16" s="20">
        <f t="shared" si="6"/>
        <v>177016.6806</v>
      </c>
      <c r="G16" s="20">
        <f t="shared" si="6"/>
        <v>271490.7765</v>
      </c>
      <c r="H16" s="20">
        <f t="shared" si="6"/>
        <v>175060.6952</v>
      </c>
      <c r="I16" s="20">
        <f t="shared" si="6"/>
        <v>94466.85145</v>
      </c>
      <c r="K16" s="19">
        <f>'Raw Plate Reader Measurements'!B13-'Raw Plate Reader Measurements'!$J13</f>
        <v>1.5</v>
      </c>
      <c r="L16" s="19">
        <f>'Raw Plate Reader Measurements'!C13-'Raw Plate Reader Measurements'!$J13</f>
        <v>106.25</v>
      </c>
      <c r="M16" s="19">
        <f>'Raw Plate Reader Measurements'!D13-'Raw Plate Reader Measurements'!$J13</f>
        <v>202.75</v>
      </c>
      <c r="N16" s="19">
        <f>'Raw Plate Reader Measurements'!E13-'Raw Plate Reader Measurements'!$J13</f>
        <v>100.25</v>
      </c>
      <c r="O16" s="19">
        <f>'Raw Plate Reader Measurements'!F13-'Raw Plate Reader Measurements'!$J13</f>
        <v>45.25</v>
      </c>
      <c r="P16" s="19">
        <f>'Raw Plate Reader Measurements'!G13-'Raw Plate Reader Measurements'!$J13</f>
        <v>173.5</v>
      </c>
      <c r="Q16" s="19">
        <f>'Raw Plate Reader Measurements'!H13-'Raw Plate Reader Measurements'!$J13</f>
        <v>44.75</v>
      </c>
      <c r="R16" s="19">
        <f>'Raw Plate Reader Measurements'!I13-'Raw Plate Reader Measurements'!$J13</f>
        <v>81.5</v>
      </c>
      <c r="S16" s="21"/>
      <c r="T16" s="3">
        <f>'Raw Plate Reader Measurements'!M13-'Raw Plate Reader Measurements'!$U13</f>
        <v>0.007</v>
      </c>
      <c r="U16" s="3">
        <f>'Raw Plate Reader Measurements'!N13-'Raw Plate Reader Measurements'!$U13</f>
        <v>0.003</v>
      </c>
      <c r="V16" s="3">
        <f>'Raw Plate Reader Measurements'!O13-'Raw Plate Reader Measurements'!$U13</f>
        <v>0.002</v>
      </c>
      <c r="W16" s="3">
        <f>'Raw Plate Reader Measurements'!P13-'Raw Plate Reader Measurements'!$U13</f>
        <v>0.001</v>
      </c>
      <c r="X16" s="3">
        <f>'Raw Plate Reader Measurements'!Q13-'Raw Plate Reader Measurements'!$U13</f>
        <v>0.002</v>
      </c>
      <c r="Y16" s="3">
        <f>'Raw Plate Reader Measurements'!R13-'Raw Plate Reader Measurements'!$U13</f>
        <v>0.005</v>
      </c>
      <c r="Z16" s="3">
        <f>'Raw Plate Reader Measurements'!S13-'Raw Plate Reader Measurements'!$U13</f>
        <v>0.002</v>
      </c>
      <c r="AA16" s="3">
        <f>'Raw Plate Reader Measurements'!T13-'Raw Plate Reader Measurements'!$U13</f>
        <v>0.00675</v>
      </c>
    </row>
    <row r="17" spans="1:27" ht="15">
      <c r="A17" t="s">
        <v>38</v>
      </c>
      <c r="B17" s="20">
        <f aca="true" t="shared" si="7" ref="B17:I17">K17/T17*$B$3/$B$2</f>
        <v>55576.96507</v>
      </c>
      <c r="C17" s="20">
        <f t="shared" si="7"/>
        <v>15647.88337</v>
      </c>
      <c r="D17" s="20" t="e">
        <f t="shared" si="7"/>
        <v>#DIV/0!</v>
      </c>
      <c r="E17" s="20">
        <f t="shared" si="7"/>
        <v>268458.9991</v>
      </c>
      <c r="F17" s="20">
        <f t="shared" si="7"/>
        <v>9975.525648</v>
      </c>
      <c r="G17" s="20">
        <f t="shared" si="7"/>
        <v>-1396573.591</v>
      </c>
      <c r="H17" s="20">
        <f t="shared" si="7"/>
        <v>138222.9698</v>
      </c>
      <c r="I17" s="20">
        <f t="shared" si="7"/>
        <v>87577.66983</v>
      </c>
      <c r="K17" s="19">
        <f>'Raw Plate Reader Measurements'!B14-'Raw Plate Reader Measurements'!$J14</f>
        <v>51.5</v>
      </c>
      <c r="L17" s="19">
        <f>'Raw Plate Reader Measurements'!C14-'Raw Plate Reader Measurements'!$J14</f>
        <v>-6</v>
      </c>
      <c r="M17" s="19">
        <f>'Raw Plate Reader Measurements'!D14-'Raw Plate Reader Measurements'!$J14</f>
        <v>218.5</v>
      </c>
      <c r="N17" s="19">
        <f>'Raw Plate Reader Measurements'!E14-'Raw Plate Reader Measurements'!$J14</f>
        <v>137.25</v>
      </c>
      <c r="O17" s="19">
        <f>'Raw Plate Reader Measurements'!F14-'Raw Plate Reader Measurements'!$J14</f>
        <v>51</v>
      </c>
      <c r="P17" s="19">
        <f>'Raw Plate Reader Measurements'!G14-'Raw Plate Reader Measurements'!$J14</f>
        <v>178.5</v>
      </c>
      <c r="Q17" s="19">
        <f>'Raw Plate Reader Measurements'!H14-'Raw Plate Reader Measurements'!$J14</f>
        <v>53</v>
      </c>
      <c r="R17" s="19">
        <f>'Raw Plate Reader Measurements'!I14-'Raw Plate Reader Measurements'!$J14</f>
        <v>86.75</v>
      </c>
      <c r="S17" s="21"/>
      <c r="T17" s="3">
        <f>'Raw Plate Reader Measurements'!M14-'Raw Plate Reader Measurements'!$U14</f>
        <v>0.00725</v>
      </c>
      <c r="U17" s="3">
        <f>'Raw Plate Reader Measurements'!N14-'Raw Plate Reader Measurements'!$U14</f>
        <v>-0.003</v>
      </c>
      <c r="V17" s="3">
        <f>'Raw Plate Reader Measurements'!O14-'Raw Plate Reader Measurements'!$U14</f>
        <v>0</v>
      </c>
      <c r="W17" s="3">
        <f>'Raw Plate Reader Measurements'!P14-'Raw Plate Reader Measurements'!$U14</f>
        <v>0.004</v>
      </c>
      <c r="X17" s="3">
        <f>'Raw Plate Reader Measurements'!Q14-'Raw Plate Reader Measurements'!$U14</f>
        <v>0.04</v>
      </c>
      <c r="Y17" s="3">
        <f>'Raw Plate Reader Measurements'!R14-'Raw Plate Reader Measurements'!$U14</f>
        <v>-0.001</v>
      </c>
      <c r="Z17" s="3">
        <f>'Raw Plate Reader Measurements'!S14-'Raw Plate Reader Measurements'!$U14</f>
        <v>0.003</v>
      </c>
      <c r="AA17" s="3">
        <f>'Raw Plate Reader Measurements'!T14-'Raw Plate Reader Measurements'!$U14</f>
        <v>0.00775</v>
      </c>
    </row>
    <row r="18" spans="11:27" ht="15"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</row>
    <row r="19" spans="1:27" ht="15">
      <c r="A19" s="10" t="s">
        <v>39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 t="s">
        <v>28</v>
      </c>
      <c r="I19" t="s">
        <v>29</v>
      </c>
      <c r="K19" s="21" t="s">
        <v>22</v>
      </c>
      <c r="L19" s="21" t="s">
        <v>23</v>
      </c>
      <c r="M19" s="21" t="s">
        <v>24</v>
      </c>
      <c r="N19" s="21" t="s">
        <v>25</v>
      </c>
      <c r="O19" s="21" t="s">
        <v>26</v>
      </c>
      <c r="P19" s="21" t="s">
        <v>27</v>
      </c>
      <c r="Q19" s="21" t="s">
        <v>28</v>
      </c>
      <c r="R19" s="21" t="s">
        <v>29</v>
      </c>
      <c r="S19" s="21"/>
      <c r="T19" s="22" t="s">
        <v>22</v>
      </c>
      <c r="U19" s="22" t="s">
        <v>23</v>
      </c>
      <c r="V19" s="22" t="s">
        <v>24</v>
      </c>
      <c r="W19" s="22" t="s">
        <v>25</v>
      </c>
      <c r="X19" s="22" t="s">
        <v>26</v>
      </c>
      <c r="Y19" s="22" t="s">
        <v>27</v>
      </c>
      <c r="Z19" s="22" t="s">
        <v>28</v>
      </c>
      <c r="AA19" s="22" t="s">
        <v>29</v>
      </c>
    </row>
    <row r="20" spans="1:27" ht="15">
      <c r="A20" t="s">
        <v>31</v>
      </c>
      <c r="B20" s="20">
        <f aca="true" t="shared" si="8" ref="B20:I20">K20/T20*$B$3/$B$2</f>
        <v>2319.568594</v>
      </c>
      <c r="C20" s="20">
        <f t="shared" si="8"/>
        <v>60875.54627</v>
      </c>
      <c r="D20" s="20">
        <f t="shared" si="8"/>
        <v>111455.2398</v>
      </c>
      <c r="E20" s="20">
        <f t="shared" si="8"/>
        <v>66323.50566</v>
      </c>
      <c r="F20" s="20">
        <f t="shared" si="8"/>
        <v>2506.590389</v>
      </c>
      <c r="G20" s="20">
        <f t="shared" si="8"/>
        <v>225260.3661</v>
      </c>
      <c r="H20" s="20">
        <f t="shared" si="8"/>
        <v>4921.128723</v>
      </c>
      <c r="I20" s="20">
        <f t="shared" si="8"/>
        <v>29983.60097</v>
      </c>
      <c r="K20" s="19">
        <f>'Raw Plate Reader Measurements'!B17-'Raw Plate Reader Measurements'!$J17</f>
        <v>94.5</v>
      </c>
      <c r="L20" s="19">
        <f>'Raw Plate Reader Measurements'!C17-'Raw Plate Reader Measurements'!$J17</f>
        <v>2536.5</v>
      </c>
      <c r="M20" s="19">
        <f>'Raw Plate Reader Measurements'!D17-'Raw Plate Reader Measurements'!$J17</f>
        <v>4847</v>
      </c>
      <c r="N20" s="19">
        <f>'Raw Plate Reader Measurements'!E17-'Raw Plate Reader Measurements'!$J17</f>
        <v>2763.5</v>
      </c>
      <c r="O20" s="19">
        <f>'Raw Plate Reader Measurements'!F17-'Raw Plate Reader Measurements'!$J17</f>
        <v>111.25</v>
      </c>
      <c r="P20" s="19">
        <f>'Raw Plate Reader Measurements'!G17-'Raw Plate Reader Measurements'!$J17</f>
        <v>8306.25</v>
      </c>
      <c r="Q20" s="19">
        <f>'Raw Plate Reader Measurements'!H17-'Raw Plate Reader Measurements'!$J17</f>
        <v>207.25</v>
      </c>
      <c r="R20" s="19">
        <f>'Raw Plate Reader Measurements'!I17-'Raw Plate Reader Measurements'!$J17</f>
        <v>1222.5</v>
      </c>
      <c r="S20" s="21"/>
      <c r="T20" s="3">
        <f>'Raw Plate Reader Measurements'!M17-'Raw Plate Reader Measurements'!$U17</f>
        <v>0.31875</v>
      </c>
      <c r="U20" s="3">
        <f>'Raw Plate Reader Measurements'!N17-'Raw Plate Reader Measurements'!$U17</f>
        <v>0.326</v>
      </c>
      <c r="V20" s="3">
        <f>'Raw Plate Reader Measurements'!O17-'Raw Plate Reader Measurements'!$U17</f>
        <v>0.34025</v>
      </c>
      <c r="W20" s="3">
        <f>'Raw Plate Reader Measurements'!P17-'Raw Plate Reader Measurements'!$U17</f>
        <v>0.326</v>
      </c>
      <c r="X20" s="3">
        <f>'Raw Plate Reader Measurements'!Q17-'Raw Plate Reader Measurements'!$U17</f>
        <v>0.34725</v>
      </c>
      <c r="Y20" s="3">
        <f>'Raw Plate Reader Measurements'!R17-'Raw Plate Reader Measurements'!$U17</f>
        <v>0.2885</v>
      </c>
      <c r="Z20" s="3">
        <f>'Raw Plate Reader Measurements'!S17-'Raw Plate Reader Measurements'!$U17</f>
        <v>0.3295</v>
      </c>
      <c r="AA20" s="3">
        <f>'Raw Plate Reader Measurements'!T17-'Raw Plate Reader Measurements'!$U17</f>
        <v>0.319</v>
      </c>
    </row>
    <row r="21" spans="1:27" ht="15.75" customHeight="1">
      <c r="A21" t="s">
        <v>32</v>
      </c>
      <c r="B21" s="20">
        <f aca="true" t="shared" si="9" ref="B21:I21">K21/T21*$B$3/$B$2</f>
        <v>2657.656382</v>
      </c>
      <c r="C21" s="20">
        <f t="shared" si="9"/>
        <v>62994.05138</v>
      </c>
      <c r="D21" s="20">
        <f t="shared" si="9"/>
        <v>111052.659</v>
      </c>
      <c r="E21" s="20">
        <f t="shared" si="9"/>
        <v>62712.87969</v>
      </c>
      <c r="F21" s="20">
        <f t="shared" si="9"/>
        <v>3001.745679</v>
      </c>
      <c r="G21" s="20">
        <f t="shared" si="9"/>
        <v>221703.1642</v>
      </c>
      <c r="H21" s="20">
        <f t="shared" si="9"/>
        <v>4677.417845</v>
      </c>
      <c r="I21" s="20">
        <f t="shared" si="9"/>
        <v>28736.15377</v>
      </c>
      <c r="K21" s="19">
        <f>'Raw Plate Reader Measurements'!B18-'Raw Plate Reader Measurements'!$J18</f>
        <v>107</v>
      </c>
      <c r="L21" s="19">
        <f>'Raw Plate Reader Measurements'!C18-'Raw Plate Reader Measurements'!$J18</f>
        <v>2504</v>
      </c>
      <c r="M21" s="19">
        <f>'Raw Plate Reader Measurements'!D18-'Raw Plate Reader Measurements'!$J18</f>
        <v>4811.75</v>
      </c>
      <c r="N21" s="19">
        <f>'Raw Plate Reader Measurements'!E18-'Raw Plate Reader Measurements'!$J18</f>
        <v>2713.25</v>
      </c>
      <c r="O21" s="19">
        <f>'Raw Plate Reader Measurements'!F18-'Raw Plate Reader Measurements'!$J18</f>
        <v>131.5</v>
      </c>
      <c r="P21" s="19">
        <f>'Raw Plate Reader Measurements'!G18-'Raw Plate Reader Measurements'!$J18</f>
        <v>8189.25</v>
      </c>
      <c r="Q21" s="19">
        <f>'Raw Plate Reader Measurements'!H18-'Raw Plate Reader Measurements'!$J18</f>
        <v>207</v>
      </c>
      <c r="R21" s="19">
        <f>'Raw Plate Reader Measurements'!I18-'Raw Plate Reader Measurements'!$J18</f>
        <v>1237.75</v>
      </c>
      <c r="S21" s="21"/>
      <c r="T21" s="3">
        <f>'Raw Plate Reader Measurements'!M18-'Raw Plate Reader Measurements'!$U18</f>
        <v>0.315</v>
      </c>
      <c r="U21" s="3">
        <f>'Raw Plate Reader Measurements'!N18-'Raw Plate Reader Measurements'!$U18</f>
        <v>0.311</v>
      </c>
      <c r="V21" s="3">
        <f>'Raw Plate Reader Measurements'!O18-'Raw Plate Reader Measurements'!$U18</f>
        <v>0.339</v>
      </c>
      <c r="W21" s="3">
        <f>'Raw Plate Reader Measurements'!P18-'Raw Plate Reader Measurements'!$U18</f>
        <v>0.3385</v>
      </c>
      <c r="X21" s="3">
        <f>'Raw Plate Reader Measurements'!Q18-'Raw Plate Reader Measurements'!$U18</f>
        <v>0.34275</v>
      </c>
      <c r="Y21" s="3">
        <f>'Raw Plate Reader Measurements'!R18-'Raw Plate Reader Measurements'!$U18</f>
        <v>0.289</v>
      </c>
      <c r="Z21" s="3">
        <f>'Raw Plate Reader Measurements'!S18-'Raw Plate Reader Measurements'!$U18</f>
        <v>0.34625</v>
      </c>
      <c r="AA21" s="3">
        <f>'Raw Plate Reader Measurements'!T18-'Raw Plate Reader Measurements'!$U18</f>
        <v>0.337</v>
      </c>
    </row>
    <row r="22" spans="1:27" ht="15.75" customHeight="1">
      <c r="A22" t="s">
        <v>33</v>
      </c>
      <c r="B22" s="20">
        <f aca="true" t="shared" si="10" ref="B22:I22">K22/T22*$B$3/$B$2</f>
        <v>2376.400545</v>
      </c>
      <c r="C22" s="20">
        <f t="shared" si="10"/>
        <v>69352.36408</v>
      </c>
      <c r="D22" s="20">
        <f t="shared" si="10"/>
        <v>118272.5484</v>
      </c>
      <c r="E22" s="20">
        <f t="shared" si="10"/>
        <v>65535.62609</v>
      </c>
      <c r="F22" s="20">
        <f t="shared" si="10"/>
        <v>2930.950291</v>
      </c>
      <c r="G22" s="20">
        <f t="shared" si="10"/>
        <v>231514.6348</v>
      </c>
      <c r="H22" s="20">
        <f t="shared" si="10"/>
        <v>4602.664417</v>
      </c>
      <c r="I22" s="20">
        <f t="shared" si="10"/>
        <v>28070.71935</v>
      </c>
      <c r="K22" s="19">
        <f>'Raw Plate Reader Measurements'!B19-'Raw Plate Reader Measurements'!$J19</f>
        <v>91.5</v>
      </c>
      <c r="L22" s="19">
        <f>'Raw Plate Reader Measurements'!C19-'Raw Plate Reader Measurements'!$J19</f>
        <v>2495.25</v>
      </c>
      <c r="M22" s="19">
        <f>'Raw Plate Reader Measurements'!D19-'Raw Plate Reader Measurements'!$J19</f>
        <v>4693.75</v>
      </c>
      <c r="N22" s="19">
        <f>'Raw Plate Reader Measurements'!E19-'Raw Plate Reader Measurements'!$J19</f>
        <v>2632.25</v>
      </c>
      <c r="O22" s="19">
        <f>'Raw Plate Reader Measurements'!F19-'Raw Plate Reader Measurements'!$J19</f>
        <v>121</v>
      </c>
      <c r="P22" s="19">
        <f>'Raw Plate Reader Measurements'!G19-'Raw Plate Reader Measurements'!$J19</f>
        <v>8130</v>
      </c>
      <c r="Q22" s="19">
        <f>'Raw Plate Reader Measurements'!H19-'Raw Plate Reader Measurements'!$J19</f>
        <v>195.75</v>
      </c>
      <c r="R22" s="19">
        <f>'Raw Plate Reader Measurements'!I19-'Raw Plate Reader Measurements'!$J19</f>
        <v>1205.5</v>
      </c>
      <c r="S22" s="21"/>
      <c r="T22" s="3">
        <f>'Raw Plate Reader Measurements'!M19-'Raw Plate Reader Measurements'!$U19</f>
        <v>0.30125</v>
      </c>
      <c r="U22" s="3">
        <f>'Raw Plate Reader Measurements'!N19-'Raw Plate Reader Measurements'!$U19</f>
        <v>0.2815</v>
      </c>
      <c r="V22" s="3">
        <f>'Raw Plate Reader Measurements'!O19-'Raw Plate Reader Measurements'!$U19</f>
        <v>0.3105</v>
      </c>
      <c r="W22" s="3">
        <f>'Raw Plate Reader Measurements'!P19-'Raw Plate Reader Measurements'!$U19</f>
        <v>0.31425</v>
      </c>
      <c r="X22" s="3">
        <f>'Raw Plate Reader Measurements'!Q19-'Raw Plate Reader Measurements'!$U19</f>
        <v>0.323</v>
      </c>
      <c r="Y22" s="3">
        <f>'Raw Plate Reader Measurements'!R19-'Raw Plate Reader Measurements'!$U19</f>
        <v>0.27475</v>
      </c>
      <c r="Z22" s="3">
        <f>'Raw Plate Reader Measurements'!S19-'Raw Plate Reader Measurements'!$U19</f>
        <v>0.33275</v>
      </c>
      <c r="AA22" s="3">
        <f>'Raw Plate Reader Measurements'!T19-'Raw Plate Reader Measurements'!$U19</f>
        <v>0.336</v>
      </c>
    </row>
    <row r="23" spans="1:27" ht="15.75" customHeight="1">
      <c r="A23" t="s">
        <v>34</v>
      </c>
      <c r="B23" s="20">
        <f aca="true" t="shared" si="11" ref="B23:I23">K23/T23*$B$3/$B$2</f>
        <v>2254.144412</v>
      </c>
      <c r="C23" s="20">
        <f t="shared" si="11"/>
        <v>63377.14738</v>
      </c>
      <c r="D23" s="20">
        <f t="shared" si="11"/>
        <v>113259.1919</v>
      </c>
      <c r="E23" s="20">
        <f t="shared" si="11"/>
        <v>65013.5217</v>
      </c>
      <c r="F23" s="20">
        <f t="shared" si="11"/>
        <v>2815.728658</v>
      </c>
      <c r="G23" s="20">
        <f t="shared" si="11"/>
        <v>218848.7448</v>
      </c>
      <c r="H23" s="20">
        <f t="shared" si="11"/>
        <v>4080.169311</v>
      </c>
      <c r="I23" s="20">
        <f t="shared" si="11"/>
        <v>27321.61139</v>
      </c>
      <c r="K23" s="19">
        <f>'Raw Plate Reader Measurements'!B20-'Raw Plate Reader Measurements'!$J20</f>
        <v>90.25</v>
      </c>
      <c r="L23" s="19">
        <f>'Raw Plate Reader Measurements'!C20-'Raw Plate Reader Measurements'!$J20</f>
        <v>2460.5</v>
      </c>
      <c r="M23" s="19">
        <f>'Raw Plate Reader Measurements'!D20-'Raw Plate Reader Measurements'!$J20</f>
        <v>4820.5</v>
      </c>
      <c r="N23" s="19">
        <f>'Raw Plate Reader Measurements'!E20-'Raw Plate Reader Measurements'!$J20</f>
        <v>2650.75</v>
      </c>
      <c r="O23" s="19">
        <f>'Raw Plate Reader Measurements'!F20-'Raw Plate Reader Measurements'!$J20</f>
        <v>126.5</v>
      </c>
      <c r="P23" s="19">
        <f>'Raw Plate Reader Measurements'!G20-'Raw Plate Reader Measurements'!$J20</f>
        <v>8146.75</v>
      </c>
      <c r="Q23" s="19">
        <f>'Raw Plate Reader Measurements'!H20-'Raw Plate Reader Measurements'!$J20</f>
        <v>188</v>
      </c>
      <c r="R23" s="19">
        <f>'Raw Plate Reader Measurements'!I20-'Raw Plate Reader Measurements'!$J20</f>
        <v>1208.25</v>
      </c>
      <c r="S23" s="21"/>
      <c r="T23" s="3">
        <f>'Raw Plate Reader Measurements'!M20-'Raw Plate Reader Measurements'!$U20</f>
        <v>0.31325</v>
      </c>
      <c r="U23" s="3">
        <f>'Raw Plate Reader Measurements'!N20-'Raw Plate Reader Measurements'!$U20</f>
        <v>0.30375</v>
      </c>
      <c r="V23" s="3">
        <f>'Raw Plate Reader Measurements'!O20-'Raw Plate Reader Measurements'!$U20</f>
        <v>0.333</v>
      </c>
      <c r="W23" s="3">
        <f>'Raw Plate Reader Measurements'!P20-'Raw Plate Reader Measurements'!$U20</f>
        <v>0.319</v>
      </c>
      <c r="X23" s="3">
        <f>'Raw Plate Reader Measurements'!Q20-'Raw Plate Reader Measurements'!$U20</f>
        <v>0.3515</v>
      </c>
      <c r="Y23" s="3">
        <f>'Raw Plate Reader Measurements'!R20-'Raw Plate Reader Measurements'!$U20</f>
        <v>0.29125</v>
      </c>
      <c r="Z23" s="3">
        <f>'Raw Plate Reader Measurements'!S20-'Raw Plate Reader Measurements'!$U20</f>
        <v>0.3605</v>
      </c>
      <c r="AA23" s="3">
        <f>'Raw Plate Reader Measurements'!T20-'Raw Plate Reader Measurements'!$U20</f>
        <v>0.346</v>
      </c>
    </row>
    <row r="24" spans="1:27" ht="15.75" customHeight="1">
      <c r="A24" t="s">
        <v>35</v>
      </c>
      <c r="B24" s="20">
        <f aca="true" t="shared" si="12" ref="B24:I24">K24/T24*$B$3/$B$2</f>
        <v>1766.696509</v>
      </c>
      <c r="C24" s="20">
        <f t="shared" si="12"/>
        <v>65526.27746</v>
      </c>
      <c r="D24" s="20">
        <f t="shared" si="12"/>
        <v>157803.6238</v>
      </c>
      <c r="E24" s="20">
        <f t="shared" si="12"/>
        <v>66818.18967</v>
      </c>
      <c r="F24" s="20">
        <f t="shared" si="12"/>
        <v>3217.752299</v>
      </c>
      <c r="G24" s="20">
        <f t="shared" si="12"/>
        <v>212948.7408</v>
      </c>
      <c r="H24" s="20">
        <f t="shared" si="12"/>
        <v>2634.592608</v>
      </c>
      <c r="I24" s="20">
        <f t="shared" si="12"/>
        <v>30062.61296</v>
      </c>
      <c r="K24" s="19">
        <f>'Raw Plate Reader Measurements'!B21-'Raw Plate Reader Measurements'!$J21</f>
        <v>75.25</v>
      </c>
      <c r="L24" s="19">
        <f>'Raw Plate Reader Measurements'!C21-'Raw Plate Reader Measurements'!$J21</f>
        <v>2673.75</v>
      </c>
      <c r="M24" s="19">
        <f>'Raw Plate Reader Measurements'!D21-'Raw Plate Reader Measurements'!$J21</f>
        <v>4109.5</v>
      </c>
      <c r="N24" s="19">
        <f>'Raw Plate Reader Measurements'!E21-'Raw Plate Reader Measurements'!$J21</f>
        <v>2707.25</v>
      </c>
      <c r="O24" s="19">
        <f>'Raw Plate Reader Measurements'!F21-'Raw Plate Reader Measurements'!$J21</f>
        <v>122.25</v>
      </c>
      <c r="P24" s="19">
        <f>'Raw Plate Reader Measurements'!G21-'Raw Plate Reader Measurements'!$J21</f>
        <v>6348.5</v>
      </c>
      <c r="Q24" s="19">
        <f>'Raw Plate Reader Measurements'!H21-'Raw Plate Reader Measurements'!$J21</f>
        <v>115.5</v>
      </c>
      <c r="R24" s="19">
        <f>'Raw Plate Reader Measurements'!I21-'Raw Plate Reader Measurements'!$J21</f>
        <v>1255.5</v>
      </c>
      <c r="S24" s="21"/>
      <c r="T24" s="3">
        <f>'Raw Plate Reader Measurements'!M21-'Raw Plate Reader Measurements'!$U21</f>
        <v>0.33325</v>
      </c>
      <c r="U24" s="3">
        <f>'Raw Plate Reader Measurements'!N21-'Raw Plate Reader Measurements'!$U21</f>
        <v>0.31925</v>
      </c>
      <c r="V24" s="3">
        <f>'Raw Plate Reader Measurements'!O21-'Raw Plate Reader Measurements'!$U21</f>
        <v>0.20375</v>
      </c>
      <c r="W24" s="3">
        <f>'Raw Plate Reader Measurements'!P21-'Raw Plate Reader Measurements'!$U21</f>
        <v>0.317</v>
      </c>
      <c r="X24" s="3">
        <f>'Raw Plate Reader Measurements'!Q21-'Raw Plate Reader Measurements'!$U21</f>
        <v>0.29725</v>
      </c>
      <c r="Y24" s="3">
        <f>'Raw Plate Reader Measurements'!R21-'Raw Plate Reader Measurements'!$U21</f>
        <v>0.23325</v>
      </c>
      <c r="Z24" s="3">
        <f>'Raw Plate Reader Measurements'!S21-'Raw Plate Reader Measurements'!$U21</f>
        <v>0.343</v>
      </c>
      <c r="AA24" s="3">
        <f>'Raw Plate Reader Measurements'!T21-'Raw Plate Reader Measurements'!$U21</f>
        <v>0.32675</v>
      </c>
    </row>
    <row r="25" spans="1:27" ht="15.75" customHeight="1">
      <c r="A25" t="s">
        <v>36</v>
      </c>
      <c r="B25" s="20">
        <f aca="true" t="shared" si="13" ref="B25:I25">K25/T25*$B$3/$B$2</f>
        <v>2197.60715</v>
      </c>
      <c r="C25" s="20">
        <f t="shared" si="13"/>
        <v>63249.51023</v>
      </c>
      <c r="D25" s="20">
        <f t="shared" si="13"/>
        <v>155607.4246</v>
      </c>
      <c r="E25" s="20">
        <f t="shared" si="13"/>
        <v>65171.51425</v>
      </c>
      <c r="F25" s="20">
        <f t="shared" si="13"/>
        <v>3839.585219</v>
      </c>
      <c r="G25" s="20">
        <f t="shared" si="13"/>
        <v>205735.0186</v>
      </c>
      <c r="H25" s="20">
        <f t="shared" si="13"/>
        <v>2924.894608</v>
      </c>
      <c r="I25" s="20">
        <f t="shared" si="13"/>
        <v>29539.13581</v>
      </c>
      <c r="K25" s="19">
        <f>'Raw Plate Reader Measurements'!B22-'Raw Plate Reader Measurements'!$J22</f>
        <v>95.5</v>
      </c>
      <c r="L25" s="19">
        <f>'Raw Plate Reader Measurements'!C22-'Raw Plate Reader Measurements'!$J22</f>
        <v>2643.5</v>
      </c>
      <c r="M25" s="19">
        <f>'Raw Plate Reader Measurements'!D22-'Raw Plate Reader Measurements'!$J22</f>
        <v>4151.75</v>
      </c>
      <c r="N25" s="19">
        <f>'Raw Plate Reader Measurements'!E22-'Raw Plate Reader Measurements'!$J22</f>
        <v>2715.5</v>
      </c>
      <c r="O25" s="19">
        <f>'Raw Plate Reader Measurements'!F22-'Raw Plate Reader Measurements'!$J22</f>
        <v>152.5</v>
      </c>
      <c r="P25" s="19">
        <f>'Raw Plate Reader Measurements'!G22-'Raw Plate Reader Measurements'!$J22</f>
        <v>6383.25</v>
      </c>
      <c r="Q25" s="19">
        <f>'Raw Plate Reader Measurements'!H22-'Raw Plate Reader Measurements'!$J22</f>
        <v>120.75</v>
      </c>
      <c r="R25" s="19">
        <f>'Raw Plate Reader Measurements'!I22-'Raw Plate Reader Measurements'!$J22</f>
        <v>1278</v>
      </c>
      <c r="S25" s="21"/>
      <c r="T25" s="3">
        <f>'Raw Plate Reader Measurements'!M22-'Raw Plate Reader Measurements'!$U22</f>
        <v>0.34</v>
      </c>
      <c r="U25" s="3">
        <f>'Raw Plate Reader Measurements'!N22-'Raw Plate Reader Measurements'!$U22</f>
        <v>0.327</v>
      </c>
      <c r="V25" s="3">
        <f>'Raw Plate Reader Measurements'!O22-'Raw Plate Reader Measurements'!$U22</f>
        <v>0.20875</v>
      </c>
      <c r="W25" s="3">
        <f>'Raw Plate Reader Measurements'!P22-'Raw Plate Reader Measurements'!$U22</f>
        <v>0.326</v>
      </c>
      <c r="X25" s="3">
        <f>'Raw Plate Reader Measurements'!Q22-'Raw Plate Reader Measurements'!$U22</f>
        <v>0.31075</v>
      </c>
      <c r="Y25" s="3">
        <f>'Raw Plate Reader Measurements'!R22-'Raw Plate Reader Measurements'!$U22</f>
        <v>0.24275</v>
      </c>
      <c r="Z25" s="3">
        <f>'Raw Plate Reader Measurements'!S22-'Raw Plate Reader Measurements'!$U22</f>
        <v>0.323</v>
      </c>
      <c r="AA25" s="3">
        <f>'Raw Plate Reader Measurements'!T22-'Raw Plate Reader Measurements'!$U22</f>
        <v>0.3385</v>
      </c>
    </row>
    <row r="26" spans="1:27" ht="15.75" customHeight="1">
      <c r="A26" t="s">
        <v>37</v>
      </c>
      <c r="B26" s="20">
        <f aca="true" t="shared" si="14" ref="B26:I26">K26/T26*$B$3/$B$2</f>
        <v>1291.715209</v>
      </c>
      <c r="C26" s="20">
        <f t="shared" si="14"/>
        <v>63114.31774</v>
      </c>
      <c r="D26" s="20">
        <f t="shared" si="14"/>
        <v>148602.6744</v>
      </c>
      <c r="E26" s="20">
        <f t="shared" si="14"/>
        <v>63742.11314</v>
      </c>
      <c r="F26" s="20">
        <f t="shared" si="14"/>
        <v>3112.750993</v>
      </c>
      <c r="G26" s="20">
        <f t="shared" si="14"/>
        <v>213531.5941</v>
      </c>
      <c r="H26" s="20">
        <f t="shared" si="14"/>
        <v>2531.117529</v>
      </c>
      <c r="I26" s="20">
        <f t="shared" si="14"/>
        <v>28108.63713</v>
      </c>
      <c r="K26" s="19">
        <f>'Raw Plate Reader Measurements'!B23-'Raw Plate Reader Measurements'!$J23</f>
        <v>57</v>
      </c>
      <c r="L26" s="19">
        <f>'Raw Plate Reader Measurements'!C23-'Raw Plate Reader Measurements'!$J23</f>
        <v>2656</v>
      </c>
      <c r="M26" s="19">
        <f>'Raw Plate Reader Measurements'!D23-'Raw Plate Reader Measurements'!$J23</f>
        <v>4268.75</v>
      </c>
      <c r="N26" s="19">
        <f>'Raw Plate Reader Measurements'!E23-'Raw Plate Reader Measurements'!$J23</f>
        <v>2700.75</v>
      </c>
      <c r="O26" s="19">
        <f>'Raw Plate Reader Measurements'!F23-'Raw Plate Reader Measurements'!$J23</f>
        <v>120.25</v>
      </c>
      <c r="P26" s="19">
        <f>'Raw Plate Reader Measurements'!G23-'Raw Plate Reader Measurements'!$J23</f>
        <v>6284</v>
      </c>
      <c r="Q26" s="19">
        <f>'Raw Plate Reader Measurements'!H23-'Raw Plate Reader Measurements'!$J23</f>
        <v>118</v>
      </c>
      <c r="R26" s="19">
        <f>'Raw Plate Reader Measurements'!I23-'Raw Plate Reader Measurements'!$J23</f>
        <v>1294.25</v>
      </c>
      <c r="S26" s="21"/>
      <c r="T26" s="3">
        <f>'Raw Plate Reader Measurements'!M23-'Raw Plate Reader Measurements'!$U23</f>
        <v>0.34525</v>
      </c>
      <c r="U26" s="3">
        <f>'Raw Plate Reader Measurements'!N23-'Raw Plate Reader Measurements'!$U23</f>
        <v>0.32925</v>
      </c>
      <c r="V26" s="3">
        <f>'Raw Plate Reader Measurements'!O23-'Raw Plate Reader Measurements'!$U23</f>
        <v>0.22475</v>
      </c>
      <c r="W26" s="3">
        <f>'Raw Plate Reader Measurements'!P23-'Raw Plate Reader Measurements'!$U23</f>
        <v>0.3315</v>
      </c>
      <c r="X26" s="3">
        <f>'Raw Plate Reader Measurements'!Q23-'Raw Plate Reader Measurements'!$U23</f>
        <v>0.30225</v>
      </c>
      <c r="Y26" s="3">
        <f>'Raw Plate Reader Measurements'!R23-'Raw Plate Reader Measurements'!$U23</f>
        <v>0.23025</v>
      </c>
      <c r="Z26" s="3">
        <f>'Raw Plate Reader Measurements'!S23-'Raw Plate Reader Measurements'!$U23</f>
        <v>0.36475</v>
      </c>
      <c r="AA26" s="3">
        <f>'Raw Plate Reader Measurements'!T23-'Raw Plate Reader Measurements'!$U23</f>
        <v>0.36025</v>
      </c>
    </row>
    <row r="27" spans="1:27" ht="15.75" customHeight="1">
      <c r="A27" t="s">
        <v>38</v>
      </c>
      <c r="B27" s="20">
        <f aca="true" t="shared" si="15" ref="B27:I27">K27/T27*$B$3/$B$2</f>
        <v>1642.327745</v>
      </c>
      <c r="C27" s="20">
        <f t="shared" si="15"/>
        <v>58988.04324</v>
      </c>
      <c r="D27" s="20">
        <f t="shared" si="15"/>
        <v>148850.4906</v>
      </c>
      <c r="E27" s="20">
        <f t="shared" si="15"/>
        <v>59876.06565</v>
      </c>
      <c r="F27" s="20">
        <f t="shared" si="15"/>
        <v>2764.901426</v>
      </c>
      <c r="G27" s="20">
        <f t="shared" si="15"/>
        <v>193239.8538</v>
      </c>
      <c r="H27" s="20">
        <f t="shared" si="15"/>
        <v>1988.226939</v>
      </c>
      <c r="I27" s="20">
        <f t="shared" si="15"/>
        <v>27610.33658</v>
      </c>
      <c r="K27" s="19">
        <f>'Raw Plate Reader Measurements'!B24-'Raw Plate Reader Measurements'!$J24</f>
        <v>76.25</v>
      </c>
      <c r="L27" s="19">
        <f>'Raw Plate Reader Measurements'!C24-'Raw Plate Reader Measurements'!$J24</f>
        <v>2701</v>
      </c>
      <c r="M27" s="19">
        <f>'Raw Plate Reader Measurements'!D24-'Raw Plate Reader Measurements'!$J24</f>
        <v>4185.5</v>
      </c>
      <c r="N27" s="19">
        <f>'Raw Plate Reader Measurements'!E24-'Raw Plate Reader Measurements'!$J24</f>
        <v>2646</v>
      </c>
      <c r="O27" s="19">
        <f>'Raw Plate Reader Measurements'!F24-'Raw Plate Reader Measurements'!$J24</f>
        <v>104.25</v>
      </c>
      <c r="P27" s="19">
        <f>'Raw Plate Reader Measurements'!G24-'Raw Plate Reader Measurements'!$J24</f>
        <v>6718</v>
      </c>
      <c r="Q27" s="19">
        <f>'Raw Plate Reader Measurements'!H24-'Raw Plate Reader Measurements'!$J24</f>
        <v>92.5</v>
      </c>
      <c r="R27" s="19">
        <f>'Raw Plate Reader Measurements'!I24-'Raw Plate Reader Measurements'!$J24</f>
        <v>1249.25</v>
      </c>
      <c r="S27" s="21"/>
      <c r="T27" s="3">
        <f>'Raw Plate Reader Measurements'!M24-'Raw Plate Reader Measurements'!$U24</f>
        <v>0.36325</v>
      </c>
      <c r="U27" s="3">
        <f>'Raw Plate Reader Measurements'!N24-'Raw Plate Reader Measurements'!$U24</f>
        <v>0.35825</v>
      </c>
      <c r="V27" s="3">
        <f>'Raw Plate Reader Measurements'!O24-'Raw Plate Reader Measurements'!$U24</f>
        <v>0.22</v>
      </c>
      <c r="W27" s="3">
        <f>'Raw Plate Reader Measurements'!P24-'Raw Plate Reader Measurements'!$U24</f>
        <v>0.34575</v>
      </c>
      <c r="X27" s="3">
        <f>'Raw Plate Reader Measurements'!Q24-'Raw Plate Reader Measurements'!$U24</f>
        <v>0.295</v>
      </c>
      <c r="Y27" s="3">
        <f>'Raw Plate Reader Measurements'!R24-'Raw Plate Reader Measurements'!$U24</f>
        <v>0.272</v>
      </c>
      <c r="Z27" s="3">
        <f>'Raw Plate Reader Measurements'!S24-'Raw Plate Reader Measurements'!$U24</f>
        <v>0.364</v>
      </c>
      <c r="AA27" s="3">
        <f>'Raw Plate Reader Measurements'!T24-'Raw Plate Reader Measurements'!$U24</f>
        <v>0.354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