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ristina\Desktop\"/>
    </mc:Choice>
  </mc:AlternateContent>
  <xr:revisionPtr revIDLastSave="0" documentId="13_ncr:1_{D1BD2D69-5702-4226-9B25-B7C4612B5E46}" xr6:coauthVersionLast="33" xr6:coauthVersionMax="33" xr10:uidLastSave="{00000000-0000-0000-0000-000000000000}"/>
  <bookViews>
    <workbookView xWindow="0" yWindow="0" windowWidth="22560" windowHeight="11200" tabRatio="646" activeTab="3" xr2:uid="{00000000-000D-0000-FFFF-FFFF00000000}"/>
  </bookViews>
  <sheets>
    <sheet name="OD600 reference point" sheetId="1" r:id="rId1"/>
    <sheet name="Particle standard curve" sheetId="6" r:id="rId2"/>
    <sheet name="Fluorescein standard curve" sheetId="2" r:id="rId3"/>
    <sheet name="Raw Plate Reader Measurements" sheetId="5" r:id="rId4"/>
    <sheet name="Fluorescence per OD" sheetId="4" r:id="rId5"/>
    <sheet name="Fluorescence per Particle" sheetId="7" r:id="rId6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2" i="2" l="1"/>
  <c r="T29" i="6" l="1"/>
  <c r="T25" i="2"/>
  <c r="T26" i="2" s="1"/>
  <c r="T24" i="2"/>
  <c r="T27" i="6" l="1"/>
  <c r="T28" i="6" s="1"/>
  <c r="T30" i="6" s="1"/>
  <c r="B1" i="6" s="1"/>
  <c r="T23" i="6"/>
  <c r="T24" i="6"/>
  <c r="AA27" i="7"/>
  <c r="Z27" i="7"/>
  <c r="Y27" i="7"/>
  <c r="X27" i="7"/>
  <c r="W27" i="7"/>
  <c r="V27" i="7"/>
  <c r="U27" i="7"/>
  <c r="T27" i="7"/>
  <c r="R27" i="7"/>
  <c r="Q27" i="7"/>
  <c r="P27" i="7"/>
  <c r="O27" i="7"/>
  <c r="N27" i="7"/>
  <c r="M27" i="7"/>
  <c r="L27" i="7"/>
  <c r="K27" i="7"/>
  <c r="AA26" i="7"/>
  <c r="Z26" i="7"/>
  <c r="Y26" i="7"/>
  <c r="X26" i="7"/>
  <c r="W26" i="7"/>
  <c r="V26" i="7"/>
  <c r="U26" i="7"/>
  <c r="T26" i="7"/>
  <c r="R26" i="7"/>
  <c r="Q26" i="7"/>
  <c r="P26" i="7"/>
  <c r="O26" i="7"/>
  <c r="N26" i="7"/>
  <c r="M26" i="7"/>
  <c r="L26" i="7"/>
  <c r="K26" i="7"/>
  <c r="AA25" i="7"/>
  <c r="Z25" i="7"/>
  <c r="Y25" i="7"/>
  <c r="X25" i="7"/>
  <c r="W25" i="7"/>
  <c r="V25" i="7"/>
  <c r="U25" i="7"/>
  <c r="T25" i="7"/>
  <c r="R25" i="7"/>
  <c r="Q25" i="7"/>
  <c r="P25" i="7"/>
  <c r="O25" i="7"/>
  <c r="N25" i="7"/>
  <c r="M25" i="7"/>
  <c r="L25" i="7"/>
  <c r="K25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AA23" i="7"/>
  <c r="Z23" i="7"/>
  <c r="Y23" i="7"/>
  <c r="X23" i="7"/>
  <c r="W23" i="7"/>
  <c r="V23" i="7"/>
  <c r="U23" i="7"/>
  <c r="T23" i="7"/>
  <c r="R23" i="7"/>
  <c r="Q23" i="7"/>
  <c r="P23" i="7"/>
  <c r="O23" i="7"/>
  <c r="N23" i="7"/>
  <c r="M23" i="7"/>
  <c r="L23" i="7"/>
  <c r="K23" i="7"/>
  <c r="AA22" i="7"/>
  <c r="Z22" i="7"/>
  <c r="Y22" i="7"/>
  <c r="X22" i="7"/>
  <c r="W22" i="7"/>
  <c r="V22" i="7"/>
  <c r="U22" i="7"/>
  <c r="T22" i="7"/>
  <c r="R22" i="7"/>
  <c r="Q22" i="7"/>
  <c r="P22" i="7"/>
  <c r="O22" i="7"/>
  <c r="N22" i="7"/>
  <c r="M22" i="7"/>
  <c r="L22" i="7"/>
  <c r="K22" i="7"/>
  <c r="AA21" i="7"/>
  <c r="Z21" i="7"/>
  <c r="Y21" i="7"/>
  <c r="X21" i="7"/>
  <c r="W21" i="7"/>
  <c r="V21" i="7"/>
  <c r="U21" i="7"/>
  <c r="T21" i="7"/>
  <c r="R21" i="7"/>
  <c r="Q21" i="7"/>
  <c r="P21" i="7"/>
  <c r="O21" i="7"/>
  <c r="N21" i="7"/>
  <c r="M21" i="7"/>
  <c r="L21" i="7"/>
  <c r="K21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AA16" i="7"/>
  <c r="Z16" i="7"/>
  <c r="Y16" i="7"/>
  <c r="X16" i="7"/>
  <c r="W16" i="7"/>
  <c r="V16" i="7"/>
  <c r="U16" i="7"/>
  <c r="T16" i="7"/>
  <c r="R16" i="7"/>
  <c r="Q16" i="7"/>
  <c r="P16" i="7"/>
  <c r="O16" i="7"/>
  <c r="N16" i="7"/>
  <c r="M16" i="7"/>
  <c r="L16" i="7"/>
  <c r="K16" i="7"/>
  <c r="AA15" i="7"/>
  <c r="Z15" i="7"/>
  <c r="Y15" i="7"/>
  <c r="X15" i="7"/>
  <c r="W15" i="7"/>
  <c r="V15" i="7"/>
  <c r="U15" i="7"/>
  <c r="T15" i="7"/>
  <c r="R15" i="7"/>
  <c r="Q15" i="7"/>
  <c r="P15" i="7"/>
  <c r="O15" i="7"/>
  <c r="N15" i="7"/>
  <c r="M15" i="7"/>
  <c r="L15" i="7"/>
  <c r="K15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AA13" i="7"/>
  <c r="Z13" i="7"/>
  <c r="Y13" i="7"/>
  <c r="X13" i="7"/>
  <c r="W13" i="7"/>
  <c r="V13" i="7"/>
  <c r="U13" i="7"/>
  <c r="T13" i="7"/>
  <c r="R13" i="7"/>
  <c r="Q13" i="7"/>
  <c r="P13" i="7"/>
  <c r="O13" i="7"/>
  <c r="N13" i="7"/>
  <c r="M13" i="7"/>
  <c r="L13" i="7"/>
  <c r="K13" i="7"/>
  <c r="AA12" i="7"/>
  <c r="Z12" i="7"/>
  <c r="Y12" i="7"/>
  <c r="X12" i="7"/>
  <c r="W12" i="7"/>
  <c r="V12" i="7"/>
  <c r="U12" i="7"/>
  <c r="T12" i="7"/>
  <c r="R12" i="7"/>
  <c r="Q12" i="7"/>
  <c r="P12" i="7"/>
  <c r="O12" i="7"/>
  <c r="N12" i="7"/>
  <c r="M12" i="7"/>
  <c r="L12" i="7"/>
  <c r="K12" i="7"/>
  <c r="AA11" i="7"/>
  <c r="Z11" i="7"/>
  <c r="Y11" i="7"/>
  <c r="X11" i="7"/>
  <c r="W11" i="7"/>
  <c r="V11" i="7"/>
  <c r="U11" i="7"/>
  <c r="T11" i="7"/>
  <c r="R11" i="7"/>
  <c r="Q11" i="7"/>
  <c r="P11" i="7"/>
  <c r="O11" i="7"/>
  <c r="N11" i="7"/>
  <c r="M11" i="7"/>
  <c r="L11" i="7"/>
  <c r="K11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AA27" i="4"/>
  <c r="Z27" i="4"/>
  <c r="Y27" i="4"/>
  <c r="X27" i="4"/>
  <c r="W27" i="4"/>
  <c r="V27" i="4"/>
  <c r="U27" i="4"/>
  <c r="T27" i="4"/>
  <c r="AA26" i="4"/>
  <c r="Z26" i="4"/>
  <c r="Y26" i="4"/>
  <c r="X26" i="4"/>
  <c r="W26" i="4"/>
  <c r="V26" i="4"/>
  <c r="U26" i="4"/>
  <c r="T26" i="4"/>
  <c r="AA25" i="4"/>
  <c r="Z25" i="4"/>
  <c r="Y25" i="4"/>
  <c r="X25" i="4"/>
  <c r="W25" i="4"/>
  <c r="V25" i="4"/>
  <c r="U25" i="4"/>
  <c r="T25" i="4"/>
  <c r="AA24" i="4"/>
  <c r="Z24" i="4"/>
  <c r="Y24" i="4"/>
  <c r="X24" i="4"/>
  <c r="W24" i="4"/>
  <c r="V24" i="4"/>
  <c r="U24" i="4"/>
  <c r="T24" i="4"/>
  <c r="AA23" i="4"/>
  <c r="Z23" i="4"/>
  <c r="Y23" i="4"/>
  <c r="X23" i="4"/>
  <c r="W23" i="4"/>
  <c r="V23" i="4"/>
  <c r="U23" i="4"/>
  <c r="T23" i="4"/>
  <c r="AA22" i="4"/>
  <c r="Z22" i="4"/>
  <c r="Y22" i="4"/>
  <c r="X22" i="4"/>
  <c r="W22" i="4"/>
  <c r="V22" i="4"/>
  <c r="U22" i="4"/>
  <c r="T22" i="4"/>
  <c r="AA21" i="4"/>
  <c r="Z21" i="4"/>
  <c r="Y21" i="4"/>
  <c r="X21" i="4"/>
  <c r="W21" i="4"/>
  <c r="V21" i="4"/>
  <c r="U21" i="4"/>
  <c r="T21" i="4"/>
  <c r="AA20" i="4"/>
  <c r="Z20" i="4"/>
  <c r="Y20" i="4"/>
  <c r="X20" i="4"/>
  <c r="W20" i="4"/>
  <c r="V20" i="4"/>
  <c r="U20" i="4"/>
  <c r="T20" i="4"/>
  <c r="AA17" i="4"/>
  <c r="Z17" i="4"/>
  <c r="Y17" i="4"/>
  <c r="X17" i="4"/>
  <c r="W17" i="4"/>
  <c r="V17" i="4"/>
  <c r="U17" i="4"/>
  <c r="T17" i="4"/>
  <c r="AA16" i="4"/>
  <c r="Z16" i="4"/>
  <c r="Y16" i="4"/>
  <c r="X16" i="4"/>
  <c r="W16" i="4"/>
  <c r="V16" i="4"/>
  <c r="U16" i="4"/>
  <c r="T16" i="4"/>
  <c r="AA15" i="4"/>
  <c r="Z15" i="4"/>
  <c r="Y15" i="4"/>
  <c r="X15" i="4"/>
  <c r="W15" i="4"/>
  <c r="V15" i="4"/>
  <c r="U15" i="4"/>
  <c r="T15" i="4"/>
  <c r="AA14" i="4"/>
  <c r="Z14" i="4"/>
  <c r="Y14" i="4"/>
  <c r="X14" i="4"/>
  <c r="W14" i="4"/>
  <c r="V14" i="4"/>
  <c r="U14" i="4"/>
  <c r="T14" i="4"/>
  <c r="AA13" i="4"/>
  <c r="Z13" i="4"/>
  <c r="Y13" i="4"/>
  <c r="X13" i="4"/>
  <c r="W13" i="4"/>
  <c r="V13" i="4"/>
  <c r="U13" i="4"/>
  <c r="T13" i="4"/>
  <c r="AA12" i="4"/>
  <c r="Z12" i="4"/>
  <c r="Y12" i="4"/>
  <c r="X12" i="4"/>
  <c r="W12" i="4"/>
  <c r="V12" i="4"/>
  <c r="U12" i="4"/>
  <c r="T12" i="4"/>
  <c r="AA11" i="4"/>
  <c r="Z11" i="4"/>
  <c r="Y11" i="4"/>
  <c r="X11" i="4"/>
  <c r="W11" i="4"/>
  <c r="V11" i="4"/>
  <c r="U11" i="4"/>
  <c r="T11" i="4"/>
  <c r="AA10" i="4"/>
  <c r="Z10" i="4"/>
  <c r="Y10" i="4"/>
  <c r="X10" i="4"/>
  <c r="W10" i="4"/>
  <c r="V10" i="4"/>
  <c r="U10" i="4"/>
  <c r="T10" i="4"/>
  <c r="R27" i="4"/>
  <c r="Q27" i="4"/>
  <c r="P27" i="4"/>
  <c r="O27" i="4"/>
  <c r="N27" i="4"/>
  <c r="M27" i="4"/>
  <c r="L27" i="4"/>
  <c r="K27" i="4"/>
  <c r="R26" i="4"/>
  <c r="Q26" i="4"/>
  <c r="P26" i="4"/>
  <c r="O26" i="4"/>
  <c r="N26" i="4"/>
  <c r="M26" i="4"/>
  <c r="L26" i="4"/>
  <c r="K26" i="4"/>
  <c r="R25" i="4"/>
  <c r="Q25" i="4"/>
  <c r="P25" i="4"/>
  <c r="O25" i="4"/>
  <c r="N25" i="4"/>
  <c r="M25" i="4"/>
  <c r="L25" i="4"/>
  <c r="K25" i="4"/>
  <c r="R24" i="4"/>
  <c r="Q24" i="4"/>
  <c r="P24" i="4"/>
  <c r="O24" i="4"/>
  <c r="N24" i="4"/>
  <c r="M24" i="4"/>
  <c r="L24" i="4"/>
  <c r="K24" i="4"/>
  <c r="R23" i="4"/>
  <c r="Q23" i="4"/>
  <c r="P23" i="4"/>
  <c r="O23" i="4"/>
  <c r="N23" i="4"/>
  <c r="M23" i="4"/>
  <c r="L23" i="4"/>
  <c r="K23" i="4"/>
  <c r="R22" i="4"/>
  <c r="Q22" i="4"/>
  <c r="P22" i="4"/>
  <c r="O22" i="4"/>
  <c r="N22" i="4"/>
  <c r="M22" i="4"/>
  <c r="L22" i="4"/>
  <c r="K22" i="4"/>
  <c r="R21" i="4"/>
  <c r="Q21" i="4"/>
  <c r="P21" i="4"/>
  <c r="O21" i="4"/>
  <c r="N21" i="4"/>
  <c r="M21" i="4"/>
  <c r="L21" i="4"/>
  <c r="K21" i="4"/>
  <c r="R20" i="4"/>
  <c r="Q20" i="4"/>
  <c r="P20" i="4"/>
  <c r="O20" i="4"/>
  <c r="N20" i="4"/>
  <c r="M20" i="4"/>
  <c r="L20" i="4"/>
  <c r="K20" i="4"/>
  <c r="R17" i="4"/>
  <c r="Q17" i="4"/>
  <c r="P17" i="4"/>
  <c r="O17" i="4"/>
  <c r="N17" i="4"/>
  <c r="M17" i="4"/>
  <c r="L17" i="4"/>
  <c r="K17" i="4"/>
  <c r="R16" i="4"/>
  <c r="Q16" i="4"/>
  <c r="P16" i="4"/>
  <c r="O16" i="4"/>
  <c r="N16" i="4"/>
  <c r="M16" i="4"/>
  <c r="L16" i="4"/>
  <c r="K16" i="4"/>
  <c r="R15" i="4"/>
  <c r="Q15" i="4"/>
  <c r="P15" i="4"/>
  <c r="O15" i="4"/>
  <c r="N15" i="4"/>
  <c r="M15" i="4"/>
  <c r="L15" i="4"/>
  <c r="K15" i="4"/>
  <c r="R14" i="4"/>
  <c r="Q14" i="4"/>
  <c r="P14" i="4"/>
  <c r="O14" i="4"/>
  <c r="N14" i="4"/>
  <c r="M14" i="4"/>
  <c r="L14" i="4"/>
  <c r="K14" i="4"/>
  <c r="R13" i="4"/>
  <c r="Q13" i="4"/>
  <c r="P13" i="4"/>
  <c r="O13" i="4"/>
  <c r="N13" i="4"/>
  <c r="M13" i="4"/>
  <c r="L13" i="4"/>
  <c r="K13" i="4"/>
  <c r="R12" i="4"/>
  <c r="Q12" i="4"/>
  <c r="P12" i="4"/>
  <c r="O12" i="4"/>
  <c r="N12" i="4"/>
  <c r="M12" i="4"/>
  <c r="L12" i="4"/>
  <c r="K12" i="4"/>
  <c r="R11" i="4"/>
  <c r="Q11" i="4"/>
  <c r="P11" i="4"/>
  <c r="O11" i="4"/>
  <c r="N11" i="4"/>
  <c r="M11" i="4"/>
  <c r="L11" i="4"/>
  <c r="K11" i="4"/>
  <c r="R10" i="4"/>
  <c r="Q10" i="4"/>
  <c r="P10" i="4"/>
  <c r="O10" i="4"/>
  <c r="N10" i="4"/>
  <c r="M10" i="4"/>
  <c r="L10" i="4"/>
  <c r="K10" i="4"/>
  <c r="B28" i="2"/>
  <c r="M7" i="6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J8" i="6" s="1"/>
  <c r="J29" i="6" s="1"/>
  <c r="I6" i="6"/>
  <c r="I8" i="6" s="1"/>
  <c r="I29" i="6" s="1"/>
  <c r="H6" i="6"/>
  <c r="G6" i="6"/>
  <c r="F6" i="6"/>
  <c r="F8" i="6" s="1"/>
  <c r="F29" i="6" s="1"/>
  <c r="E6" i="6"/>
  <c r="E8" i="6" s="1"/>
  <c r="E29" i="6" s="1"/>
  <c r="D6" i="6"/>
  <c r="C6" i="6"/>
  <c r="B6" i="6"/>
  <c r="B8" i="6" s="1"/>
  <c r="B29" i="6" s="1"/>
  <c r="L6" i="2"/>
  <c r="K6" i="2"/>
  <c r="J6" i="2"/>
  <c r="I6" i="2"/>
  <c r="H6" i="2"/>
  <c r="G6" i="2"/>
  <c r="F6" i="2"/>
  <c r="E6" i="2"/>
  <c r="D6" i="2"/>
  <c r="C6" i="2"/>
  <c r="B6" i="2"/>
  <c r="C6" i="1"/>
  <c r="B6" i="1"/>
  <c r="C1" i="2"/>
  <c r="D1" i="2" s="1"/>
  <c r="E1" i="2" s="1"/>
  <c r="F1" i="2" s="1"/>
  <c r="G1" i="2" s="1"/>
  <c r="H1" i="2" s="1"/>
  <c r="I1" i="2" s="1"/>
  <c r="J1" i="2" s="1"/>
  <c r="K1" i="2" s="1"/>
  <c r="L1" i="2" s="1"/>
  <c r="L28" i="2" s="1"/>
  <c r="M6" i="2"/>
  <c r="B7" i="2"/>
  <c r="C7" i="2"/>
  <c r="D7" i="2"/>
  <c r="E7" i="2"/>
  <c r="F7" i="2"/>
  <c r="G7" i="2"/>
  <c r="H7" i="2"/>
  <c r="I7" i="2"/>
  <c r="J7" i="2"/>
  <c r="K7" i="2"/>
  <c r="L7" i="2"/>
  <c r="M7" i="2"/>
  <c r="C8" i="6" l="1"/>
  <c r="C29" i="6" s="1"/>
  <c r="G8" i="6"/>
  <c r="G29" i="6" s="1"/>
  <c r="K8" i="6"/>
  <c r="K29" i="6" s="1"/>
  <c r="D8" i="6"/>
  <c r="D29" i="6" s="1"/>
  <c r="C30" i="6" s="1"/>
  <c r="B2" i="7" s="1"/>
  <c r="H8" i="6"/>
  <c r="H29" i="6" s="1"/>
  <c r="L8" i="6"/>
  <c r="L29" i="6" s="1"/>
  <c r="B7" i="1"/>
  <c r="B9" i="1" s="1"/>
  <c r="B2" i="4" s="1"/>
  <c r="B28" i="6"/>
  <c r="C1" i="6"/>
  <c r="D1" i="6" s="1"/>
  <c r="E1" i="6" s="1"/>
  <c r="F1" i="6" s="1"/>
  <c r="G1" i="6" s="1"/>
  <c r="H1" i="6" s="1"/>
  <c r="I1" i="6" s="1"/>
  <c r="J1" i="6" s="1"/>
  <c r="K1" i="6" s="1"/>
  <c r="L1" i="6" s="1"/>
  <c r="L28" i="6" s="1"/>
  <c r="F28" i="2"/>
  <c r="G28" i="2"/>
  <c r="L8" i="2"/>
  <c r="L29" i="2" s="1"/>
  <c r="K28" i="2"/>
  <c r="J28" i="2"/>
  <c r="B8" i="2"/>
  <c r="B29" i="2" s="1"/>
  <c r="C8" i="2"/>
  <c r="C29" i="2" s="1"/>
  <c r="H8" i="2"/>
  <c r="H29" i="2" s="1"/>
  <c r="G8" i="2"/>
  <c r="G29" i="2" s="1"/>
  <c r="C28" i="2"/>
  <c r="J8" i="2"/>
  <c r="J29" i="2" s="1"/>
  <c r="K8" i="2"/>
  <c r="K29" i="2" s="1"/>
  <c r="D28" i="2"/>
  <c r="F8" i="2"/>
  <c r="F29" i="2" s="1"/>
  <c r="E28" i="2"/>
  <c r="H28" i="2"/>
  <c r="D8" i="2"/>
  <c r="D29" i="2" s="1"/>
  <c r="I8" i="2"/>
  <c r="I29" i="2" s="1"/>
  <c r="E8" i="2"/>
  <c r="E29" i="2" s="1"/>
  <c r="I28" i="2"/>
  <c r="E28" i="6"/>
  <c r="F28" i="6"/>
  <c r="I28" i="6"/>
  <c r="G28" i="6"/>
  <c r="J28" i="6"/>
  <c r="C28" i="6"/>
  <c r="K28" i="6"/>
  <c r="H28" i="6"/>
  <c r="D28" i="6"/>
  <c r="C30" i="2" l="1"/>
  <c r="C31" i="2" s="1"/>
  <c r="B3" i="7" s="1"/>
  <c r="G27" i="7" s="1"/>
  <c r="H16" i="7" l="1"/>
  <c r="D20" i="7"/>
  <c r="D24" i="7"/>
  <c r="B26" i="7"/>
  <c r="B3" i="4"/>
  <c r="C27" i="4" s="1"/>
  <c r="H25" i="7"/>
  <c r="C21" i="7"/>
  <c r="B10" i="7"/>
  <c r="D13" i="7"/>
  <c r="I20" i="7"/>
  <c r="F26" i="7"/>
  <c r="E15" i="7"/>
  <c r="C25" i="7"/>
  <c r="H13" i="7"/>
  <c r="F10" i="7"/>
  <c r="B24" i="7"/>
  <c r="C14" i="7"/>
  <c r="F15" i="7"/>
  <c r="H20" i="7"/>
  <c r="C22" i="7"/>
  <c r="B17" i="7"/>
  <c r="D11" i="7"/>
  <c r="B14" i="7"/>
  <c r="I17" i="7"/>
  <c r="I11" i="7"/>
  <c r="B21" i="7"/>
  <c r="C12" i="7"/>
  <c r="E24" i="7"/>
  <c r="B22" i="7"/>
  <c r="C10" i="7"/>
  <c r="H22" i="7"/>
  <c r="E21" i="7"/>
  <c r="H27" i="7"/>
  <c r="C26" i="7"/>
  <c r="I10" i="7"/>
  <c r="F21" i="7"/>
  <c r="B25" i="7"/>
  <c r="G25" i="7"/>
  <c r="F17" i="7"/>
  <c r="F13" i="7"/>
  <c r="F20" i="7"/>
  <c r="F11" i="7"/>
  <c r="D17" i="7"/>
  <c r="D15" i="7"/>
  <c r="D25" i="7"/>
  <c r="D14" i="7"/>
  <c r="B23" i="7"/>
  <c r="H24" i="7"/>
  <c r="B13" i="7"/>
  <c r="I27" i="7"/>
  <c r="C11" i="7"/>
  <c r="I23" i="7"/>
  <c r="E11" i="7"/>
  <c r="C15" i="7"/>
  <c r="H11" i="7"/>
  <c r="G24" i="7"/>
  <c r="E14" i="7"/>
  <c r="B27" i="7"/>
  <c r="H26" i="7"/>
  <c r="G20" i="7"/>
  <c r="I26" i="7"/>
  <c r="C20" i="7"/>
  <c r="B20" i="7"/>
  <c r="G23" i="7"/>
  <c r="H23" i="7"/>
  <c r="F23" i="7"/>
  <c r="E27" i="7"/>
  <c r="E22" i="7"/>
  <c r="I24" i="7"/>
  <c r="H21" i="7"/>
  <c r="B11" i="7"/>
  <c r="D27" i="7"/>
  <c r="G17" i="7"/>
  <c r="E16" i="7"/>
  <c r="H17" i="7"/>
  <c r="C27" i="7"/>
  <c r="H14" i="7"/>
  <c r="D10" i="7"/>
  <c r="E10" i="7"/>
  <c r="F14" i="7"/>
  <c r="G13" i="7"/>
  <c r="I22" i="7"/>
  <c r="I13" i="7"/>
  <c r="G26" i="7"/>
  <c r="E25" i="7"/>
  <c r="H10" i="7"/>
  <c r="G22" i="7"/>
  <c r="B15" i="7"/>
  <c r="H15" i="7"/>
  <c r="C13" i="7"/>
  <c r="I21" i="7"/>
  <c r="E23" i="7"/>
  <c r="F24" i="7"/>
  <c r="G15" i="7"/>
  <c r="C16" i="7"/>
  <c r="C24" i="7"/>
  <c r="I15" i="7"/>
  <c r="I25" i="7"/>
  <c r="D16" i="7"/>
  <c r="I16" i="7"/>
  <c r="H12" i="7"/>
  <c r="F27" i="7"/>
  <c r="D12" i="7"/>
  <c r="C17" i="7"/>
  <c r="E20" i="7"/>
  <c r="B12" i="7"/>
  <c r="E13" i="7"/>
  <c r="F22" i="7"/>
  <c r="C23" i="7"/>
  <c r="G16" i="7"/>
  <c r="D22" i="7"/>
  <c r="I14" i="7"/>
  <c r="G10" i="7"/>
  <c r="G21" i="7"/>
  <c r="G11" i="7"/>
  <c r="F12" i="7"/>
  <c r="I12" i="7"/>
  <c r="F25" i="7"/>
  <c r="E17" i="7"/>
  <c r="E12" i="7"/>
  <c r="F16" i="7"/>
  <c r="G14" i="7"/>
  <c r="E26" i="7"/>
  <c r="G12" i="7"/>
  <c r="B16" i="7"/>
  <c r="D26" i="7"/>
  <c r="D21" i="7"/>
  <c r="D23" i="7"/>
  <c r="D16" i="4" l="1"/>
  <c r="F13" i="4"/>
  <c r="F17" i="4"/>
  <c r="E17" i="4"/>
  <c r="G22" i="4"/>
  <c r="B12" i="4"/>
  <c r="F23" i="4"/>
  <c r="G15" i="4"/>
  <c r="D24" i="4"/>
  <c r="G12" i="4"/>
  <c r="E21" i="4"/>
  <c r="C24" i="4"/>
  <c r="H23" i="4"/>
  <c r="E27" i="4"/>
  <c r="C16" i="4"/>
  <c r="E11" i="4"/>
  <c r="F12" i="4"/>
  <c r="B11" i="4"/>
  <c r="B24" i="4"/>
  <c r="E23" i="4"/>
  <c r="I22" i="4"/>
  <c r="H17" i="4"/>
  <c r="E24" i="4"/>
  <c r="D11" i="4"/>
  <c r="G27" i="4"/>
  <c r="F10" i="4"/>
  <c r="G11" i="4"/>
  <c r="E13" i="4"/>
  <c r="I25" i="4"/>
  <c r="B20" i="4"/>
  <c r="D21" i="4"/>
  <c r="B10" i="4"/>
  <c r="D23" i="4"/>
  <c r="D10" i="4"/>
  <c r="C23" i="4"/>
  <c r="C26" i="4"/>
  <c r="B27" i="4"/>
  <c r="B17" i="4"/>
  <c r="I10" i="4"/>
  <c r="B25" i="4"/>
  <c r="E12" i="4"/>
  <c r="G17" i="4"/>
  <c r="C13" i="4"/>
  <c r="G16" i="4"/>
  <c r="H24" i="4"/>
  <c r="H14" i="4"/>
  <c r="D26" i="4"/>
  <c r="G13" i="4"/>
  <c r="C25" i="4"/>
  <c r="I17" i="4"/>
  <c r="G20" i="4"/>
  <c r="F11" i="4"/>
  <c r="H25" i="4"/>
  <c r="C12" i="4"/>
  <c r="C21" i="4"/>
  <c r="E26" i="4"/>
  <c r="C20" i="4"/>
  <c r="H13" i="4"/>
  <c r="C17" i="4"/>
  <c r="I27" i="4"/>
  <c r="B15" i="4"/>
  <c r="B23" i="4"/>
  <c r="G24" i="4"/>
  <c r="F24" i="4"/>
  <c r="C14" i="4"/>
  <c r="E20" i="4"/>
  <c r="C10" i="4"/>
  <c r="B26" i="4"/>
  <c r="D13" i="4"/>
  <c r="I23" i="4"/>
  <c r="B21" i="4"/>
  <c r="D25" i="4"/>
  <c r="D15" i="4"/>
  <c r="C15" i="4"/>
  <c r="E22" i="4"/>
  <c r="G10" i="4"/>
  <c r="H16" i="4"/>
  <c r="F27" i="4"/>
  <c r="I14" i="4"/>
  <c r="B22" i="4"/>
  <c r="E16" i="4"/>
  <c r="G23" i="4"/>
  <c r="I11" i="4"/>
  <c r="F22" i="4"/>
  <c r="B16" i="4"/>
  <c r="I16" i="4"/>
  <c r="F20" i="4"/>
  <c r="I24" i="4"/>
  <c r="E10" i="4"/>
  <c r="I13" i="4"/>
  <c r="F25" i="4"/>
  <c r="D17" i="4"/>
  <c r="E25" i="4"/>
  <c r="E15" i="4"/>
  <c r="G21" i="4"/>
  <c r="D12" i="4"/>
  <c r="F26" i="4"/>
  <c r="F15" i="4"/>
  <c r="H12" i="4"/>
  <c r="D22" i="4"/>
  <c r="G25" i="4"/>
  <c r="F14" i="4"/>
  <c r="I26" i="4"/>
  <c r="G26" i="4"/>
  <c r="D27" i="4"/>
  <c r="G14" i="4"/>
  <c r="H21" i="4"/>
  <c r="E14" i="4"/>
  <c r="H10" i="4"/>
  <c r="F21" i="4"/>
  <c r="H26" i="4"/>
  <c r="I15" i="4"/>
  <c r="C22" i="4"/>
  <c r="B13" i="4"/>
  <c r="D20" i="4"/>
  <c r="I12" i="4"/>
  <c r="I21" i="4"/>
  <c r="D14" i="4"/>
  <c r="C11" i="4"/>
  <c r="I20" i="4"/>
  <c r="H11" i="4"/>
  <c r="H27" i="4"/>
  <c r="B14" i="4"/>
  <c r="F16" i="4"/>
  <c r="H20" i="4"/>
  <c r="H15" i="4"/>
  <c r="H22" i="4"/>
</calcChain>
</file>

<file path=xl/sharedStrings.xml><?xml version="1.0" encoding="utf-8"?>
<sst xmlns="http://schemas.openxmlformats.org/spreadsheetml/2006/main" count="378" uniqueCount="164">
  <si>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</si>
  <si>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</si>
  <si>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</si>
  <si>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</si>
  <si>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</si>
  <si>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</si>
  <si>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</si>
  <si>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</si>
  <si>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</si>
  <si>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</si>
  <si>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</si>
  <si>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</si>
  <si>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</si>
  <si>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</si>
  <si>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</si>
  <si>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</si>
  <si>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</si>
  <si>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</si>
  <si>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</si>
  <si>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OD600/Abs600</t>
  </si>
  <si>
    <t>Unit Scaling Factors: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</si>
  <si>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</si>
  <si>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</si>
  <si>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</si>
  <si>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Hour 0:</t>
  </si>
  <si>
    <t>Hour 6:</t>
  </si>
  <si>
    <t>H2O</t>
  </si>
  <si>
    <t>Enter Abs600 absorbance measurements into blue cells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</si>
  <si>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</si>
  <si>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</si>
  <si>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</si>
  <si>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</si>
  <si>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</si>
  <si>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</si>
  <si>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</si>
  <si>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</si>
  <si>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</si>
  <si>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</si>
  <si>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</si>
  <si>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</si>
  <si>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</si>
  <si>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</si>
  <si>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</si>
  <si>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</si>
  <si>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</si>
  <si>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</si>
  <si>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</si>
  <si>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</si>
  <si>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</si>
  <si>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</si>
  <si>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</si>
  <si>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</si>
  <si>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</si>
  <si>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</si>
  <si>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</si>
  <si>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</si>
  <si>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</si>
  <si>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</si>
  <si>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</si>
  <si>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</si>
  <si>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</si>
  <si>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</si>
  <si>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</si>
  <si>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</si>
  <si>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</si>
  <si>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</si>
  <si>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</si>
  <si>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</si>
  <si>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</si>
  <si>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</si>
  <si>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</si>
  <si>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</si>
  <si>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</si>
  <si>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</si>
  <si>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</si>
  <si>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</si>
  <si>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</si>
  <si>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</si>
  <si>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</si>
  <si>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</si>
  <si>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</si>
  <si>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</si>
  <si>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</si>
  <si>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</si>
  <si>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</si>
  <si>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</si>
  <si>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</si>
  <si>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</si>
  <si>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</si>
  <si>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</si>
  <si>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</si>
  <si>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</si>
  <si>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</si>
  <si>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</si>
  <si>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</si>
  <si>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</si>
  <si>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</si>
  <si>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</si>
  <si>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</si>
  <si>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</si>
  <si>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</si>
  <si>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</si>
  <si>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</si>
  <si>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</si>
  <si>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</si>
  <si>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</si>
  <si>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</si>
  <si>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</si>
  <si>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</si>
  <si>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</si>
  <si>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</si>
  <si>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</si>
  <si>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</si>
  <si>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</si>
  <si>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</si>
  <si>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</si>
  <si>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</si>
  <si>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</si>
  <si>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</si>
  <si>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</si>
  <si>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</si>
  <si>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</si>
  <si>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</si>
  <si>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</si>
  <si>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Number of Particles</t>
  </si>
  <si>
    <t>Enter Abs600 measurements into blue cells</t>
  </si>
  <si>
    <t>Particles / OD</t>
  </si>
  <si>
    <t>Reference value is for 100uL of LUDOX CL-X in a well of a standard 96-well flat-bottom black with clear bottom plate</t>
  </si>
  <si>
    <t>Mean particles / Abs600</t>
  </si>
  <si>
    <t>Assumed plate well pattern:</t>
  </si>
  <si>
    <t>Particles / Abs600</t>
  </si>
  <si>
    <t>OD600 / Abs600</t>
  </si>
  <si>
    <t>These are imported from the prior sheets</t>
  </si>
  <si>
    <t>uM Fluorescein / OD</t>
  </si>
  <si>
    <t>Fluorescein/a.u.</t>
  </si>
  <si>
    <t>Mean uM fluorescein / a.u.:</t>
  </si>
  <si>
    <t>uM Fluorescein / a.u.</t>
  </si>
  <si>
    <t>Net Abs 600</t>
  </si>
  <si>
    <t>Net Fluorescein a.u.</t>
  </si>
  <si>
    <t>MEFL / particle</t>
  </si>
  <si>
    <t>MEFL / a.u.</t>
  </si>
  <si>
    <t>MEFL / a.u.:</t>
  </si>
  <si>
    <t>Spheres/gram</t>
  </si>
  <si>
    <t>Cospheric Monodisperse Silica Microspheres 0.961um diameter</t>
  </si>
  <si>
    <t>grams/mL</t>
  </si>
  <si>
    <t>Spheres/0.55 mL</t>
  </si>
  <si>
    <t>Dilution X:</t>
  </si>
  <si>
    <t>Resuspend volume mL:</t>
  </si>
  <si>
    <t>Total volume mL:</t>
  </si>
  <si>
    <t>Particles / mL:</t>
  </si>
  <si>
    <t>Arith. Net Mean</t>
  </si>
  <si>
    <t>Fluorescein uM</t>
  </si>
  <si>
    <t>Initial Molarity</t>
  </si>
  <si>
    <t>Molecules / Mole</t>
  </si>
  <si>
    <t>Well volume (L):</t>
  </si>
  <si>
    <t>Initial Molecules:</t>
  </si>
  <si>
    <t>Fluorescein uM --&gt; MEFL calculation:</t>
  </si>
  <si>
    <t>MEFL / uM</t>
  </si>
  <si>
    <t>LUDOX CL-X</t>
  </si>
  <si>
    <t>Well volume (mL)</t>
  </si>
  <si>
    <t>Initial particles:</t>
  </si>
  <si>
    <t>uM Fluorescein/a.u.</t>
  </si>
  <si>
    <t>Gold cells are calculated from values on other sheets</t>
  </si>
  <si>
    <t>qwfn vCa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</si>
</sst>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E+00"/>
  </numFmts>
  <fonts count="1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1" fontId="1" fillId="0" borderId="0" xfId="0" applyNumberFormat="1" applyFont="1" applyAlignment="1">
      <alignment horizontal="center"/>
    </xf>
    <xf numFmtId="165" fontId="0" fillId="2" borderId="1" xfId="0" applyNumberFormat="1" applyFill="1" applyBorder="1"/>
    <xf numFmtId="165" fontId="0" fillId="3" borderId="3" xfId="0" applyNumberFormat="1" applyFill="1" applyBorder="1"/>
    <xf numFmtId="165" fontId="0" fillId="3" borderId="1" xfId="0" applyNumberFormat="1" applyFill="1" applyBorder="1"/>
    <xf numFmtId="165" fontId="0" fillId="0" borderId="0" xfId="0" applyNumberFormat="1"/>
    <xf numFmtId="2" fontId="0" fillId="0" borderId="0" xfId="0" applyNumberForma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2" borderId="1" xfId="0" applyNumberFormat="1" applyFill="1" applyBorder="1"/>
    <xf numFmtId="166" fontId="0" fillId="3" borderId="3" xfId="0" applyNumberFormat="1" applyFill="1" applyBorder="1"/>
    <xf numFmtId="166" fontId="0" fillId="0" borderId="0" xfId="0" applyNumberFormat="1"/>
    <xf numFmtId="165" fontId="11" fillId="3" borderId="1" xfId="0" applyNumberFormat="1" applyFont="1" applyFill="1" applyBorder="1"/>
    <xf numFmtId="0" fontId="0" fillId="2" borderId="4" xfId="0" applyFill="1" applyBorder="1"/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0.11551519380583665</c:v>
                  </c:pt>
                  <c:pt idx="1">
                    <c:v>0.18458850632329932</c:v>
                  </c:pt>
                  <c:pt idx="2">
                    <c:v>8.169251291683137E-2</c:v>
                  </c:pt>
                  <c:pt idx="3">
                    <c:v>5.0999182999991927E-2</c:v>
                  </c:pt>
                  <c:pt idx="4">
                    <c:v>2.6451212952654301E-2</c:v>
                  </c:pt>
                  <c:pt idx="5">
                    <c:v>1.4591664287073864E-2</c:v>
                  </c:pt>
                  <c:pt idx="6">
                    <c:v>8.4591173692452528E-3</c:v>
                  </c:pt>
                  <c:pt idx="7">
                    <c:v>4.7958315233127173E-3</c:v>
                  </c:pt>
                  <c:pt idx="8">
                    <c:v>2.8867513459481286E-3</c:v>
                  </c:pt>
                  <c:pt idx="9">
                    <c:v>1.7320508075688754E-3</c:v>
                  </c:pt>
                  <c:pt idx="10">
                    <c:v>5.9651767227244272E-3</c:v>
                  </c:pt>
                  <c:pt idx="11">
                    <c:v>5.7735026918962634E-4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0.11551519380583665</c:v>
                  </c:pt>
                  <c:pt idx="1">
                    <c:v>0.18458850632329932</c:v>
                  </c:pt>
                  <c:pt idx="2">
                    <c:v>8.169251291683137E-2</c:v>
                  </c:pt>
                  <c:pt idx="3">
                    <c:v>5.0999182999991927E-2</c:v>
                  </c:pt>
                  <c:pt idx="4">
                    <c:v>2.6451212952654301E-2</c:v>
                  </c:pt>
                  <c:pt idx="5">
                    <c:v>1.4591664287073864E-2</c:v>
                  </c:pt>
                  <c:pt idx="6">
                    <c:v>8.4591173692452528E-3</c:v>
                  </c:pt>
                  <c:pt idx="7">
                    <c:v>4.7958315233127173E-3</c:v>
                  </c:pt>
                  <c:pt idx="8">
                    <c:v>2.8867513459481286E-3</c:v>
                  </c:pt>
                  <c:pt idx="9">
                    <c:v>1.7320508075688754E-3</c:v>
                  </c:pt>
                  <c:pt idx="10">
                    <c:v>5.9651767227244272E-3</c:v>
                  </c:pt>
                  <c:pt idx="11">
                    <c:v>5.7735026918962634E-4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</c:formatCode>
                <c:ptCount val="12"/>
                <c:pt idx="0">
                  <c:v>0.79580000000000006</c:v>
                </c:pt>
                <c:pt idx="1">
                  <c:v>0.31274999999999997</c:v>
                </c:pt>
                <c:pt idx="2">
                  <c:v>0.20050000000000001</c:v>
                </c:pt>
                <c:pt idx="3">
                  <c:v>0.11575000000000001</c:v>
                </c:pt>
                <c:pt idx="4">
                  <c:v>7.6499999999999999E-2</c:v>
                </c:pt>
                <c:pt idx="5">
                  <c:v>5.7250000000000002E-2</c:v>
                </c:pt>
                <c:pt idx="6">
                  <c:v>4.7849999999999997E-2</c:v>
                </c:pt>
                <c:pt idx="7">
                  <c:v>4.1500000000000002E-2</c:v>
                </c:pt>
                <c:pt idx="8">
                  <c:v>3.9499999999999993E-2</c:v>
                </c:pt>
                <c:pt idx="9">
                  <c:v>3.7500000000000006E-2</c:v>
                </c:pt>
                <c:pt idx="10">
                  <c:v>3.9250000000000007E-2</c:v>
                </c:pt>
                <c:pt idx="11">
                  <c:v>3.4500000000000003E-2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25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</c:numCache>
            </c:numRef>
          </c:xVal>
          <c:yVal>
            <c:numRef>
              <c:f>'Particle standard curve'!$B$6:$L$6</c:f>
              <c:numCache>
                <c:formatCode>0.000</c:formatCode>
                <c:ptCount val="11"/>
                <c:pt idx="0">
                  <c:v>0.79580000000000006</c:v>
                </c:pt>
                <c:pt idx="1">
                  <c:v>0.31274999999999997</c:v>
                </c:pt>
                <c:pt idx="2">
                  <c:v>0.20050000000000001</c:v>
                </c:pt>
                <c:pt idx="3">
                  <c:v>0.11575000000000001</c:v>
                </c:pt>
                <c:pt idx="4">
                  <c:v>7.6499999999999999E-2</c:v>
                </c:pt>
                <c:pt idx="5">
                  <c:v>5.7250000000000002E-2</c:v>
                </c:pt>
                <c:pt idx="6">
                  <c:v>4.7849999999999997E-2</c:v>
                </c:pt>
                <c:pt idx="7">
                  <c:v>4.1500000000000002E-2</c:v>
                </c:pt>
                <c:pt idx="8">
                  <c:v>3.9499999999999993E-2</c:v>
                </c:pt>
                <c:pt idx="9">
                  <c:v>3.7500000000000006E-2</c:v>
                </c:pt>
                <c:pt idx="10">
                  <c:v>3.9250000000000007E-2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300000000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10503563.769740643</c:v>
                  </c:pt>
                  <c:pt idx="1">
                    <c:v>163614.20437393774</c:v>
                  </c:pt>
                  <c:pt idx="2">
                    <c:v>123939.74860760638</c:v>
                  </c:pt>
                  <c:pt idx="3">
                    <c:v>26973.322084051862</c:v>
                  </c:pt>
                  <c:pt idx="4">
                    <c:v>27750.141579218413</c:v>
                  </c:pt>
                  <c:pt idx="5">
                    <c:v>19474.313361879198</c:v>
                  </c:pt>
                  <c:pt idx="6">
                    <c:v>13713.637041888875</c:v>
                  </c:pt>
                  <c:pt idx="7">
                    <c:v>10103.197097123926</c:v>
                  </c:pt>
                  <c:pt idx="8">
                    <c:v>5271.0760681920219</c:v>
                  </c:pt>
                  <c:pt idx="9">
                    <c:v>3473.740827023993</c:v>
                  </c:pt>
                  <c:pt idx="10">
                    <c:v>116.74866166256469</c:v>
                  </c:pt>
                  <c:pt idx="11">
                    <c:v>0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10503563.769740643</c:v>
                  </c:pt>
                  <c:pt idx="1">
                    <c:v>163614.20437393774</c:v>
                  </c:pt>
                  <c:pt idx="2">
                    <c:v>123939.74860760638</c:v>
                  </c:pt>
                  <c:pt idx="3">
                    <c:v>26973.322084051862</c:v>
                  </c:pt>
                  <c:pt idx="4">
                    <c:v>27750.141579218413</c:v>
                  </c:pt>
                  <c:pt idx="5">
                    <c:v>19474.313361879198</c:v>
                  </c:pt>
                  <c:pt idx="6">
                    <c:v>13713.637041888875</c:v>
                  </c:pt>
                  <c:pt idx="7">
                    <c:v>10103.197097123926</c:v>
                  </c:pt>
                  <c:pt idx="8">
                    <c:v>5271.0760681920219</c:v>
                  </c:pt>
                  <c:pt idx="9">
                    <c:v>3473.740827023993</c:v>
                  </c:pt>
                  <c:pt idx="10">
                    <c:v>116.74866166256469</c:v>
                  </c:pt>
                  <c:pt idx="1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0.000E+00</c:formatCode>
                <c:ptCount val="12"/>
                <c:pt idx="0">
                  <c:v>7605601.25</c:v>
                </c:pt>
                <c:pt idx="1">
                  <c:v>1305235.75</c:v>
                </c:pt>
                <c:pt idx="2">
                  <c:v>756407.25</c:v>
                </c:pt>
                <c:pt idx="3">
                  <c:v>474005.75</c:v>
                </c:pt>
                <c:pt idx="4">
                  <c:v>260146.5</c:v>
                </c:pt>
                <c:pt idx="5">
                  <c:v>146297.25</c:v>
                </c:pt>
                <c:pt idx="6">
                  <c:v>78891.75</c:v>
                </c:pt>
                <c:pt idx="7">
                  <c:v>43609.25</c:v>
                </c:pt>
                <c:pt idx="8">
                  <c:v>23591.25</c:v>
                </c:pt>
                <c:pt idx="9">
                  <c:v>12827</c:v>
                </c:pt>
                <c:pt idx="10">
                  <c:v>8301.75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E8-9D49-8993-B273940A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</c:numCache>
            </c:numRef>
          </c:xVal>
          <c:yVal>
            <c:numRef>
              <c:f>'Fluorescein standard curve'!$B$6:$L$6</c:f>
              <c:numCache>
                <c:formatCode>0.000E+00</c:formatCode>
                <c:ptCount val="11"/>
                <c:pt idx="0">
                  <c:v>7605601.25</c:v>
                </c:pt>
                <c:pt idx="1">
                  <c:v>1305235.75</c:v>
                </c:pt>
                <c:pt idx="2">
                  <c:v>756407.25</c:v>
                </c:pt>
                <c:pt idx="3">
                  <c:v>474005.75</c:v>
                </c:pt>
                <c:pt idx="4">
                  <c:v>260146.5</c:v>
                </c:pt>
                <c:pt idx="5">
                  <c:v>146297.25</c:v>
                </c:pt>
                <c:pt idx="6">
                  <c:v>78891.75</c:v>
                </c:pt>
                <c:pt idx="7">
                  <c:v>43609.25</c:v>
                </c:pt>
                <c:pt idx="8">
                  <c:v>23591.25</c:v>
                </c:pt>
                <c:pt idx="9">
                  <c:v>12827</c:v>
                </c:pt>
                <c:pt idx="10">
                  <c:v>8301.75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E8-A340-A627-6DE5ED44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A29" sqref="A1:P29"/>
    </sheetView>
  </sheetViews>
  <sheetFormatPr defaultColWidth="8.81640625" defaultRowHeight="14.5" x14ac:dyDescent="0.35"/>
  <cols>
    <col min="1" max="1" width="15.6328125" customWidth="1"/>
    <col min="2" max="2" width="10.36328125" customWidth="1"/>
  </cols>
  <sheetData>
    <row r="1" spans="1:7" x14ac:dyDescent="0.35">
      <c r="B1" t="s">
        <v>158</v>
      </c>
      <c r="C1" t="s">
        <v>26</v>
      </c>
    </row>
    <row r="2" spans="1:7" x14ac:dyDescent="0.35">
      <c r="A2" t="s">
        <v>0</v>
      </c>
      <c r="B2" s="22">
        <v>6.4000000000000001E-2</v>
      </c>
      <c r="C2" s="22">
        <v>2.9000000000000001E-2</v>
      </c>
      <c r="E2" s="11" t="s">
        <v>27</v>
      </c>
    </row>
    <row r="3" spans="1:7" x14ac:dyDescent="0.35">
      <c r="A3" t="s">
        <v>1</v>
      </c>
      <c r="B3" s="22">
        <v>6.2E-2</v>
      </c>
      <c r="C3" s="22">
        <v>2.9000000000000001E-2</v>
      </c>
      <c r="E3" s="11" t="s">
        <v>7</v>
      </c>
    </row>
    <row r="4" spans="1:7" x14ac:dyDescent="0.35">
      <c r="A4" t="s">
        <v>2</v>
      </c>
      <c r="B4" s="22">
        <v>6.4000000000000001E-2</v>
      </c>
      <c r="C4" s="22">
        <v>0.03</v>
      </c>
    </row>
    <row r="5" spans="1:7" x14ac:dyDescent="0.35">
      <c r="A5" t="s">
        <v>3</v>
      </c>
      <c r="B5" s="22">
        <v>6.5000000000000002E-2</v>
      </c>
      <c r="C5" s="22">
        <v>3.1E-2</v>
      </c>
    </row>
    <row r="6" spans="1:7" x14ac:dyDescent="0.35">
      <c r="A6" t="s">
        <v>4</v>
      </c>
      <c r="B6" s="23">
        <f>AVERAGE(B2:B5)</f>
        <v>6.3750000000000001E-2</v>
      </c>
      <c r="C6" s="23">
        <f>AVERAGE(C2:C5)</f>
        <v>2.9749999999999999E-2</v>
      </c>
    </row>
    <row r="7" spans="1:7" x14ac:dyDescent="0.35">
      <c r="A7" t="s">
        <v>5</v>
      </c>
      <c r="B7" s="24">
        <f>$B$6-$C$6</f>
        <v>3.4000000000000002E-2</v>
      </c>
      <c r="E7" s="7" t="s">
        <v>8</v>
      </c>
    </row>
    <row r="8" spans="1:7" x14ac:dyDescent="0.35">
      <c r="A8" t="s">
        <v>6</v>
      </c>
      <c r="B8" s="32">
        <v>6.3E-2</v>
      </c>
      <c r="E8" s="18" t="s">
        <v>127</v>
      </c>
    </row>
    <row r="9" spans="1:7" x14ac:dyDescent="0.35">
      <c r="A9" t="s">
        <v>19</v>
      </c>
      <c r="B9" s="24">
        <f>$B$8/$B$7</f>
        <v>1.8529411764705881</v>
      </c>
      <c r="E9" s="7" t="s">
        <v>9</v>
      </c>
    </row>
    <row r="13" spans="1:7" x14ac:dyDescent="0.35">
      <c r="A13" s="4"/>
      <c r="B13" s="4"/>
      <c r="C13" s="4"/>
      <c r="D13" s="4"/>
      <c r="E13" s="4"/>
      <c r="F13" s="4"/>
      <c r="G13" s="4"/>
    </row>
    <row r="14" spans="1:7" x14ac:dyDescent="0.35">
      <c r="A14" s="4"/>
      <c r="B14" s="5"/>
      <c r="C14" s="5"/>
      <c r="D14" s="5"/>
      <c r="E14" s="5"/>
      <c r="F14" s="4"/>
      <c r="G14" s="4"/>
    </row>
    <row r="15" spans="1:7" x14ac:dyDescent="0.35">
      <c r="A15" s="4"/>
      <c r="B15" s="4"/>
      <c r="C15" s="4"/>
      <c r="D15" s="4"/>
      <c r="E15" s="4"/>
      <c r="F15" s="4"/>
      <c r="G15" s="4"/>
    </row>
    <row r="16" spans="1:7" x14ac:dyDescent="0.35">
      <c r="A16" s="4"/>
      <c r="B16" s="4"/>
      <c r="C16" s="4"/>
      <c r="D16" s="4"/>
      <c r="E16" s="4"/>
      <c r="F16" s="4"/>
      <c r="G16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workbookViewId="0">
      <selection activeCell="H10" sqref="H10"/>
    </sheetView>
  </sheetViews>
  <sheetFormatPr defaultColWidth="8.81640625" defaultRowHeight="14.5" x14ac:dyDescent="0.35"/>
  <cols>
    <col min="1" max="1" width="17.453125" customWidth="1"/>
    <col min="2" max="13" width="10.81640625" customWidth="1"/>
  </cols>
  <sheetData>
    <row r="1" spans="1:17" x14ac:dyDescent="0.35">
      <c r="A1" t="s">
        <v>124</v>
      </c>
      <c r="B1" s="21">
        <f>T30/2</f>
        <v>235294117.64705887</v>
      </c>
      <c r="C1" s="21">
        <f>B1/2</f>
        <v>117647058.82352944</v>
      </c>
      <c r="D1" s="21">
        <f>C1/2</f>
        <v>58823529.411764719</v>
      </c>
      <c r="E1" s="21">
        <f>D1/2</f>
        <v>29411764.705882359</v>
      </c>
      <c r="F1" s="21">
        <f t="shared" ref="F1:L1" si="0">E1/2</f>
        <v>14705882.35294118</v>
      </c>
      <c r="G1" s="21">
        <f t="shared" si="0"/>
        <v>7352941.1764705898</v>
      </c>
      <c r="H1" s="21">
        <f t="shared" si="0"/>
        <v>3676470.5882352949</v>
      </c>
      <c r="I1" s="21">
        <f t="shared" si="0"/>
        <v>1838235.2941176475</v>
      </c>
      <c r="J1" s="21">
        <f t="shared" si="0"/>
        <v>919117.64705882373</v>
      </c>
      <c r="K1" s="21">
        <f t="shared" si="0"/>
        <v>459558.82352941186</v>
      </c>
      <c r="L1" s="21">
        <f t="shared" si="0"/>
        <v>229779.41176470593</v>
      </c>
      <c r="M1" s="2">
        <v>0</v>
      </c>
    </row>
    <row r="2" spans="1:17" x14ac:dyDescent="0.35">
      <c r="A2" t="s">
        <v>0</v>
      </c>
      <c r="B2" s="22">
        <v>0.64200000000000002</v>
      </c>
      <c r="C2" s="22">
        <v>0.39</v>
      </c>
      <c r="D2" s="22">
        <v>0.22600000000000001</v>
      </c>
      <c r="E2" s="22">
        <v>0.13500000000000001</v>
      </c>
      <c r="F2" s="22">
        <v>7.6999999999999999E-2</v>
      </c>
      <c r="G2" s="22">
        <v>5.1999999999999998E-2</v>
      </c>
      <c r="H2" s="22">
        <v>4.8000000000000001E-2</v>
      </c>
      <c r="I2" s="22">
        <v>4.1000000000000002E-2</v>
      </c>
      <c r="J2" s="22">
        <v>3.9E-2</v>
      </c>
      <c r="K2" s="22">
        <v>3.7999999999999999E-2</v>
      </c>
      <c r="L2" s="22">
        <v>3.5999999999999997E-2</v>
      </c>
      <c r="M2" s="22">
        <v>3.5000000000000003E-2</v>
      </c>
      <c r="O2" s="11" t="s">
        <v>125</v>
      </c>
    </row>
    <row r="3" spans="1:17" x14ac:dyDescent="0.35">
      <c r="A3" t="s">
        <v>1</v>
      </c>
      <c r="B3" s="22">
        <v>0.92100000000000004</v>
      </c>
      <c r="C3" s="22">
        <v>3.6999999999999998E-2</v>
      </c>
      <c r="D3" s="22">
        <v>7.9000000000000001E-2</v>
      </c>
      <c r="E3" s="22">
        <v>0.04</v>
      </c>
      <c r="F3" s="22">
        <v>3.9E-2</v>
      </c>
      <c r="G3" s="22">
        <v>3.9E-2</v>
      </c>
      <c r="H3" s="22">
        <v>3.5999999999999997E-2</v>
      </c>
      <c r="I3" s="22">
        <v>3.5000000000000003E-2</v>
      </c>
      <c r="J3" s="22">
        <v>3.5999999999999997E-2</v>
      </c>
      <c r="K3" s="22">
        <v>3.5000000000000003E-2</v>
      </c>
      <c r="L3" s="22">
        <v>3.5000000000000003E-2</v>
      </c>
      <c r="M3" s="22">
        <v>3.4000000000000002E-2</v>
      </c>
      <c r="O3" s="11" t="s">
        <v>7</v>
      </c>
    </row>
    <row r="4" spans="1:17" x14ac:dyDescent="0.35">
      <c r="A4" t="s">
        <v>2</v>
      </c>
      <c r="B4" s="22">
        <v>0.79800000000000004</v>
      </c>
      <c r="C4" s="22">
        <v>0.39600000000000002</v>
      </c>
      <c r="D4" s="22">
        <v>0.249</v>
      </c>
      <c r="E4" s="22">
        <v>0.151</v>
      </c>
      <c r="F4" s="22">
        <v>9.7000000000000003E-2</v>
      </c>
      <c r="G4" s="22">
        <v>7.0000000000000007E-2</v>
      </c>
      <c r="H4" s="22">
        <v>5.5399999999999998E-2</v>
      </c>
      <c r="I4" s="22">
        <v>4.3999999999999997E-2</v>
      </c>
      <c r="J4" s="22">
        <v>0.04</v>
      </c>
      <c r="K4" s="22">
        <v>3.7999999999999999E-2</v>
      </c>
      <c r="L4" s="22">
        <v>3.7999999999999999E-2</v>
      </c>
      <c r="M4" s="22">
        <v>3.4000000000000002E-2</v>
      </c>
    </row>
    <row r="5" spans="1:17" x14ac:dyDescent="0.35">
      <c r="A5" t="s">
        <v>3</v>
      </c>
      <c r="B5" s="22">
        <v>0.82220000000000004</v>
      </c>
      <c r="C5" s="22">
        <v>0.42799999999999999</v>
      </c>
      <c r="D5" s="22">
        <v>0.248</v>
      </c>
      <c r="E5" s="22">
        <v>0.13700000000000001</v>
      </c>
      <c r="F5" s="22">
        <v>9.2999999999999999E-2</v>
      </c>
      <c r="G5" s="22">
        <v>6.8000000000000005E-2</v>
      </c>
      <c r="H5" s="22">
        <v>5.1999999999999998E-2</v>
      </c>
      <c r="I5" s="22">
        <v>4.5999999999999999E-2</v>
      </c>
      <c r="J5" s="22">
        <v>4.2999999999999997E-2</v>
      </c>
      <c r="K5" s="22">
        <v>3.9E-2</v>
      </c>
      <c r="L5" s="22">
        <v>4.8000000000000001E-2</v>
      </c>
      <c r="M5" s="22">
        <v>3.5000000000000003E-2</v>
      </c>
      <c r="O5" s="7"/>
    </row>
    <row r="6" spans="1:17" x14ac:dyDescent="0.35">
      <c r="A6" t="s">
        <v>4</v>
      </c>
      <c r="B6" s="23">
        <f>AVERAGE(B2:B5)</f>
        <v>0.79580000000000006</v>
      </c>
      <c r="C6" s="23">
        <f t="shared" ref="C6:M6" si="1">AVERAGE(C2:C5)</f>
        <v>0.31274999999999997</v>
      </c>
      <c r="D6" s="23">
        <f t="shared" si="1"/>
        <v>0.20050000000000001</v>
      </c>
      <c r="E6" s="23">
        <f t="shared" si="1"/>
        <v>0.11575000000000001</v>
      </c>
      <c r="F6" s="23">
        <f t="shared" si="1"/>
        <v>7.6499999999999999E-2</v>
      </c>
      <c r="G6" s="23">
        <f t="shared" si="1"/>
        <v>5.7250000000000002E-2</v>
      </c>
      <c r="H6" s="23">
        <f t="shared" si="1"/>
        <v>4.7849999999999997E-2</v>
      </c>
      <c r="I6" s="23">
        <f t="shared" si="1"/>
        <v>4.1500000000000002E-2</v>
      </c>
      <c r="J6" s="23">
        <f t="shared" si="1"/>
        <v>3.9499999999999993E-2</v>
      </c>
      <c r="K6" s="23">
        <f t="shared" si="1"/>
        <v>3.7500000000000006E-2</v>
      </c>
      <c r="L6" s="23">
        <f t="shared" si="1"/>
        <v>3.9250000000000007E-2</v>
      </c>
      <c r="M6" s="23">
        <f t="shared" si="1"/>
        <v>3.4500000000000003E-2</v>
      </c>
    </row>
    <row r="7" spans="1:17" x14ac:dyDescent="0.35">
      <c r="A7" t="s">
        <v>11</v>
      </c>
      <c r="B7" s="23">
        <f>STDEV(B2:B5)</f>
        <v>0.11551519380583665</v>
      </c>
      <c r="C7" s="23">
        <f t="shared" ref="C7:M7" si="2">STDEV(C2:C5)</f>
        <v>0.18458850632329932</v>
      </c>
      <c r="D7" s="23">
        <f t="shared" si="2"/>
        <v>8.169251291683137E-2</v>
      </c>
      <c r="E7" s="23">
        <f t="shared" si="2"/>
        <v>5.0999182999991927E-2</v>
      </c>
      <c r="F7" s="23">
        <f t="shared" si="2"/>
        <v>2.6451212952654301E-2</v>
      </c>
      <c r="G7" s="23">
        <f t="shared" si="2"/>
        <v>1.4591664287073864E-2</v>
      </c>
      <c r="H7" s="23">
        <f t="shared" si="2"/>
        <v>8.4591173692452528E-3</v>
      </c>
      <c r="I7" s="23">
        <f t="shared" si="2"/>
        <v>4.7958315233127173E-3</v>
      </c>
      <c r="J7" s="23">
        <f t="shared" si="2"/>
        <v>2.8867513459481286E-3</v>
      </c>
      <c r="K7" s="23">
        <f t="shared" si="2"/>
        <v>1.7320508075688754E-3</v>
      </c>
      <c r="L7" s="23">
        <f t="shared" si="2"/>
        <v>5.9651767227244272E-3</v>
      </c>
      <c r="M7" s="23">
        <f t="shared" si="2"/>
        <v>5.7735026918962634E-4</v>
      </c>
    </row>
    <row r="8" spans="1:17" x14ac:dyDescent="0.35">
      <c r="A8" t="s">
        <v>150</v>
      </c>
      <c r="B8" s="23">
        <f>B6-$M6</f>
        <v>0.76130000000000009</v>
      </c>
      <c r="C8" s="23">
        <f t="shared" ref="C8:L8" si="3">C6-$M6</f>
        <v>0.27825</v>
      </c>
      <c r="D8" s="23">
        <f t="shared" si="3"/>
        <v>0.16600000000000001</v>
      </c>
      <c r="E8" s="23">
        <f t="shared" si="3"/>
        <v>8.1250000000000003E-2</v>
      </c>
      <c r="F8" s="23">
        <f t="shared" si="3"/>
        <v>4.1999999999999996E-2</v>
      </c>
      <c r="G8" s="23">
        <f t="shared" si="3"/>
        <v>2.2749999999999999E-2</v>
      </c>
      <c r="H8" s="23">
        <f t="shared" si="3"/>
        <v>1.3349999999999994E-2</v>
      </c>
      <c r="I8" s="23">
        <f t="shared" si="3"/>
        <v>6.9999999999999993E-3</v>
      </c>
      <c r="J8" s="23">
        <f t="shared" si="3"/>
        <v>4.9999999999999906E-3</v>
      </c>
      <c r="K8" s="23">
        <f t="shared" si="3"/>
        <v>3.0000000000000027E-3</v>
      </c>
      <c r="L8" s="23">
        <f t="shared" si="3"/>
        <v>4.7500000000000042E-3</v>
      </c>
      <c r="M8" s="25"/>
    </row>
    <row r="12" spans="1:17" x14ac:dyDescent="0.35">
      <c r="Q12" s="7" t="s">
        <v>13</v>
      </c>
    </row>
    <row r="13" spans="1:17" x14ac:dyDescent="0.35">
      <c r="Q13" s="7" t="s">
        <v>14</v>
      </c>
    </row>
    <row r="14" spans="1:17" x14ac:dyDescent="0.35">
      <c r="Q14" s="7" t="s">
        <v>15</v>
      </c>
    </row>
    <row r="15" spans="1:17" x14ac:dyDescent="0.35">
      <c r="Q15" s="7" t="s">
        <v>16</v>
      </c>
    </row>
    <row r="16" spans="1:17" x14ac:dyDescent="0.35">
      <c r="Q16" s="7" t="s">
        <v>17</v>
      </c>
    </row>
    <row r="21" spans="1:20" x14ac:dyDescent="0.35">
      <c r="R21" s="17" t="s">
        <v>143</v>
      </c>
    </row>
    <row r="22" spans="1:20" x14ac:dyDescent="0.35">
      <c r="R22" t="s">
        <v>142</v>
      </c>
      <c r="T22" s="6">
        <v>1200000000000</v>
      </c>
    </row>
    <row r="23" spans="1:20" x14ac:dyDescent="0.35">
      <c r="R23" t="s">
        <v>144</v>
      </c>
      <c r="T23">
        <f>1.8</f>
        <v>1.8</v>
      </c>
    </row>
    <row r="24" spans="1:20" x14ac:dyDescent="0.35">
      <c r="R24" t="s">
        <v>145</v>
      </c>
      <c r="T24" s="6">
        <f>0.55*T23*T22</f>
        <v>1188000000000.0002</v>
      </c>
    </row>
    <row r="25" spans="1:20" x14ac:dyDescent="0.35">
      <c r="R25" t="s">
        <v>147</v>
      </c>
      <c r="T25">
        <v>2.5499999999999998</v>
      </c>
    </row>
    <row r="26" spans="1:20" x14ac:dyDescent="0.35">
      <c r="R26" t="s">
        <v>146</v>
      </c>
      <c r="T26">
        <v>100</v>
      </c>
    </row>
    <row r="27" spans="1:20" x14ac:dyDescent="0.35">
      <c r="A27" t="s">
        <v>126</v>
      </c>
      <c r="R27" t="s">
        <v>148</v>
      </c>
      <c r="T27">
        <f>T26*T25</f>
        <v>254.99999999999997</v>
      </c>
    </row>
    <row r="28" spans="1:20" x14ac:dyDescent="0.35">
      <c r="A28" s="8" t="s">
        <v>124</v>
      </c>
      <c r="B28" s="21">
        <f>B1</f>
        <v>235294117.64705887</v>
      </c>
      <c r="C28" s="21">
        <f t="shared" ref="C28:L28" si="4">C1</f>
        <v>117647058.82352944</v>
      </c>
      <c r="D28" s="21">
        <f t="shared" si="4"/>
        <v>58823529.411764719</v>
      </c>
      <c r="E28" s="21">
        <f t="shared" si="4"/>
        <v>29411764.705882359</v>
      </c>
      <c r="F28" s="21">
        <f t="shared" si="4"/>
        <v>14705882.35294118</v>
      </c>
      <c r="G28" s="21">
        <f t="shared" si="4"/>
        <v>7352941.1764705898</v>
      </c>
      <c r="H28" s="21">
        <f t="shared" si="4"/>
        <v>3676470.5882352949</v>
      </c>
      <c r="I28" s="21">
        <f t="shared" si="4"/>
        <v>1838235.2941176475</v>
      </c>
      <c r="J28" s="21">
        <f t="shared" si="4"/>
        <v>919117.64705882373</v>
      </c>
      <c r="K28" s="21">
        <f t="shared" si="4"/>
        <v>459558.82352941186</v>
      </c>
      <c r="L28" s="21">
        <f t="shared" si="4"/>
        <v>229779.41176470593</v>
      </c>
      <c r="R28" t="s">
        <v>149</v>
      </c>
      <c r="T28" s="6">
        <f>T22/T27</f>
        <v>4705882352.9411774</v>
      </c>
    </row>
    <row r="29" spans="1:20" x14ac:dyDescent="0.35">
      <c r="A29" t="s">
        <v>128</v>
      </c>
      <c r="B29" s="15">
        <f>IF(ISNUMBER(B8),B1/B8,"---")</f>
        <v>309068852.8136856</v>
      </c>
      <c r="C29" s="15">
        <f t="shared" ref="C29:L29" si="5">IF(ISNUMBER(C8),C1/C8,"---")</f>
        <v>422810633.68743736</v>
      </c>
      <c r="D29" s="15">
        <f t="shared" si="5"/>
        <v>354358610.91424525</v>
      </c>
      <c r="E29" s="15">
        <f t="shared" si="5"/>
        <v>361990950.22624439</v>
      </c>
      <c r="F29" s="15">
        <f t="shared" si="5"/>
        <v>350140056.02240908</v>
      </c>
      <c r="G29" s="15">
        <f t="shared" si="5"/>
        <v>323206205.55914682</v>
      </c>
      <c r="H29" s="15">
        <f t="shared" si="5"/>
        <v>275391055.29852408</v>
      </c>
      <c r="I29" s="15">
        <f t="shared" si="5"/>
        <v>262605042.01680681</v>
      </c>
      <c r="J29" s="15">
        <f t="shared" si="5"/>
        <v>183823529.4117651</v>
      </c>
      <c r="K29" s="15">
        <f t="shared" si="5"/>
        <v>153186274.50980383</v>
      </c>
      <c r="L29" s="15">
        <f t="shared" si="5"/>
        <v>48374613.00309594</v>
      </c>
      <c r="R29" t="s">
        <v>159</v>
      </c>
      <c r="T29">
        <f>0.1</f>
        <v>0.1</v>
      </c>
    </row>
    <row r="30" spans="1:20" x14ac:dyDescent="0.35">
      <c r="A30" t="s">
        <v>18</v>
      </c>
      <c r="B30" s="6"/>
      <c r="C30" s="15">
        <f>AVERAGE(C29:G29)</f>
        <v>362501291.28189659</v>
      </c>
      <c r="D30" s="6"/>
      <c r="E30" s="6"/>
      <c r="F30" s="6"/>
      <c r="G30" s="6"/>
      <c r="H30" s="6"/>
      <c r="I30" s="6"/>
      <c r="J30" s="6"/>
      <c r="K30" s="6"/>
      <c r="L30" s="6"/>
      <c r="R30" t="s">
        <v>160</v>
      </c>
      <c r="T30" s="6">
        <f>T28*T29</f>
        <v>470588235.29411775</v>
      </c>
    </row>
    <row r="31" spans="1:20" x14ac:dyDescent="0.35">
      <c r="B31" s="6"/>
      <c r="C31" s="14" t="s">
        <v>22</v>
      </c>
      <c r="D31" s="6"/>
      <c r="E31" s="6"/>
      <c r="F31" s="6"/>
      <c r="G31" s="6"/>
      <c r="H31" s="6"/>
    </row>
    <row r="32" spans="1:20" x14ac:dyDescent="0.35">
      <c r="B32" s="6"/>
      <c r="C32" s="14" t="s">
        <v>23</v>
      </c>
      <c r="D32" s="6"/>
      <c r="E32" s="6"/>
      <c r="F32" s="6"/>
      <c r="G32" s="6"/>
      <c r="H32" s="6"/>
    </row>
    <row r="33" spans="2:8" x14ac:dyDescent="0.35">
      <c r="B33" s="6"/>
      <c r="C33" s="6"/>
      <c r="D33" s="6"/>
      <c r="E33" s="6"/>
      <c r="F33" s="6"/>
      <c r="G33" s="6"/>
      <c r="H33" s="6"/>
    </row>
    <row r="34" spans="2:8" x14ac:dyDescent="0.35">
      <c r="B34" s="6"/>
      <c r="D34" s="6"/>
      <c r="E34" s="6"/>
      <c r="F34" s="6"/>
      <c r="G34" s="6"/>
      <c r="H34" s="6"/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workbookViewId="0">
      <selection activeCell="N30" sqref="N30"/>
    </sheetView>
  </sheetViews>
  <sheetFormatPr defaultColWidth="8.81640625" defaultRowHeight="14.5" x14ac:dyDescent="0.35"/>
  <cols>
    <col min="1" max="1" width="17.453125" customWidth="1"/>
    <col min="2" max="13" width="10.81640625" customWidth="1"/>
  </cols>
  <sheetData>
    <row r="1" spans="1:17" x14ac:dyDescent="0.35">
      <c r="A1" t="s">
        <v>151</v>
      </c>
      <c r="B1" s="1">
        <v>10</v>
      </c>
      <c r="C1" s="2">
        <f>B1/2</f>
        <v>5</v>
      </c>
      <c r="D1" s="2">
        <f>C1/2</f>
        <v>2.5</v>
      </c>
      <c r="E1" s="2">
        <f>D1/2</f>
        <v>1.25</v>
      </c>
      <c r="F1" s="2">
        <f t="shared" ref="F1:L1" si="0">E1/2</f>
        <v>0.625</v>
      </c>
      <c r="G1" s="27">
        <f t="shared" si="0"/>
        <v>0.3125</v>
      </c>
      <c r="H1" s="27">
        <f t="shared" si="0"/>
        <v>0.15625</v>
      </c>
      <c r="I1" s="27">
        <f t="shared" si="0"/>
        <v>7.8125E-2</v>
      </c>
      <c r="J1" s="27">
        <f t="shared" si="0"/>
        <v>3.90625E-2</v>
      </c>
      <c r="K1" s="28">
        <f t="shared" si="0"/>
        <v>1.953125E-2</v>
      </c>
      <c r="L1" s="28">
        <f t="shared" si="0"/>
        <v>9.765625E-3</v>
      </c>
      <c r="M1" s="2">
        <v>0</v>
      </c>
    </row>
    <row r="2" spans="1:17" x14ac:dyDescent="0.35">
      <c r="A2" t="s">
        <v>0</v>
      </c>
      <c r="B2" s="29">
        <v>23360909</v>
      </c>
      <c r="C2" s="29">
        <v>1134877</v>
      </c>
      <c r="D2" s="29">
        <v>781854</v>
      </c>
      <c r="E2" s="29">
        <v>490400</v>
      </c>
      <c r="F2" s="29">
        <v>270824</v>
      </c>
      <c r="G2" s="29">
        <v>154705</v>
      </c>
      <c r="H2" s="29">
        <v>86229</v>
      </c>
      <c r="I2" s="29">
        <v>48216</v>
      </c>
      <c r="J2" s="29">
        <v>26709</v>
      </c>
      <c r="K2" s="29">
        <v>14923</v>
      </c>
      <c r="L2" s="29">
        <v>8393</v>
      </c>
      <c r="M2" s="29">
        <v>0</v>
      </c>
      <c r="O2" s="11" t="s">
        <v>10</v>
      </c>
    </row>
    <row r="3" spans="1:17" x14ac:dyDescent="0.35">
      <c r="A3" t="s">
        <v>1</v>
      </c>
      <c r="B3" s="29">
        <v>2324470</v>
      </c>
      <c r="C3" s="29">
        <v>1456152</v>
      </c>
      <c r="D3" s="29">
        <v>576493</v>
      </c>
      <c r="E3" s="29">
        <v>476216</v>
      </c>
      <c r="F3" s="29">
        <v>263769</v>
      </c>
      <c r="G3" s="29">
        <v>150336</v>
      </c>
      <c r="H3" s="29">
        <v>84348</v>
      </c>
      <c r="I3" s="29">
        <v>46258</v>
      </c>
      <c r="J3" s="29">
        <v>26097</v>
      </c>
      <c r="K3" s="29">
        <v>14470</v>
      </c>
      <c r="L3" s="29">
        <v>8162</v>
      </c>
      <c r="M3" s="29">
        <v>0</v>
      </c>
      <c r="O3" s="11" t="s">
        <v>7</v>
      </c>
    </row>
    <row r="4" spans="1:17" x14ac:dyDescent="0.35">
      <c r="A4" t="s">
        <v>2</v>
      </c>
      <c r="B4" s="29">
        <v>2356279</v>
      </c>
      <c r="C4" s="29">
        <v>1433957</v>
      </c>
      <c r="D4" s="29">
        <v>809804</v>
      </c>
      <c r="E4" s="29">
        <v>435242</v>
      </c>
      <c r="F4" s="29">
        <v>220741</v>
      </c>
      <c r="G4" s="29">
        <v>118014</v>
      </c>
      <c r="H4" s="29">
        <v>58375</v>
      </c>
      <c r="I4" s="29">
        <v>28764</v>
      </c>
      <c r="J4" s="29">
        <v>15703</v>
      </c>
      <c r="K4" s="29">
        <v>7632</v>
      </c>
      <c r="L4" s="29">
        <v>8403</v>
      </c>
      <c r="M4" s="29">
        <v>0</v>
      </c>
    </row>
    <row r="5" spans="1:17" x14ac:dyDescent="0.35">
      <c r="A5" t="s">
        <v>3</v>
      </c>
      <c r="B5" s="29">
        <v>2380747</v>
      </c>
      <c r="C5" s="29">
        <v>1195957</v>
      </c>
      <c r="D5" s="29">
        <v>857478</v>
      </c>
      <c r="E5" s="29">
        <v>494165</v>
      </c>
      <c r="F5" s="29">
        <v>285252</v>
      </c>
      <c r="G5" s="29">
        <v>162134</v>
      </c>
      <c r="H5" s="29">
        <v>86615</v>
      </c>
      <c r="I5" s="29">
        <v>51199</v>
      </c>
      <c r="J5" s="29">
        <v>25856</v>
      </c>
      <c r="K5" s="29">
        <v>14283</v>
      </c>
      <c r="L5" s="29">
        <v>8249</v>
      </c>
      <c r="M5" s="29">
        <v>0</v>
      </c>
      <c r="O5" s="7" t="s">
        <v>12</v>
      </c>
    </row>
    <row r="6" spans="1:17" x14ac:dyDescent="0.35">
      <c r="A6" t="s">
        <v>4</v>
      </c>
      <c r="B6" s="30">
        <f>AVERAGE(B2:B5)</f>
        <v>7605601.25</v>
      </c>
      <c r="C6" s="30">
        <f t="shared" ref="C6:M6" si="1">AVERAGE(C2:C5)</f>
        <v>1305235.75</v>
      </c>
      <c r="D6" s="30">
        <f t="shared" si="1"/>
        <v>756407.25</v>
      </c>
      <c r="E6" s="30">
        <f t="shared" si="1"/>
        <v>474005.75</v>
      </c>
      <c r="F6" s="30">
        <f t="shared" si="1"/>
        <v>260146.5</v>
      </c>
      <c r="G6" s="30">
        <f t="shared" si="1"/>
        <v>146297.25</v>
      </c>
      <c r="H6" s="30">
        <f t="shared" si="1"/>
        <v>78891.75</v>
      </c>
      <c r="I6" s="30">
        <f t="shared" si="1"/>
        <v>43609.25</v>
      </c>
      <c r="J6" s="30">
        <f t="shared" si="1"/>
        <v>23591.25</v>
      </c>
      <c r="K6" s="30">
        <f t="shared" si="1"/>
        <v>12827</v>
      </c>
      <c r="L6" s="30">
        <f t="shared" si="1"/>
        <v>8301.75</v>
      </c>
      <c r="M6" s="30">
        <f t="shared" si="1"/>
        <v>0</v>
      </c>
    </row>
    <row r="7" spans="1:17" x14ac:dyDescent="0.35">
      <c r="A7" t="s">
        <v>11</v>
      </c>
      <c r="B7" s="30">
        <f>STDEV(B2:B5)</f>
        <v>10503563.769740643</v>
      </c>
      <c r="C7" s="30">
        <f t="shared" ref="C7:M7" si="2">STDEV(C2:C5)</f>
        <v>163614.20437393774</v>
      </c>
      <c r="D7" s="30">
        <f t="shared" si="2"/>
        <v>123939.74860760638</v>
      </c>
      <c r="E7" s="30">
        <f t="shared" si="2"/>
        <v>26973.322084051862</v>
      </c>
      <c r="F7" s="30">
        <f t="shared" si="2"/>
        <v>27750.141579218413</v>
      </c>
      <c r="G7" s="30">
        <f t="shared" si="2"/>
        <v>19474.313361879198</v>
      </c>
      <c r="H7" s="30">
        <f t="shared" si="2"/>
        <v>13713.637041888875</v>
      </c>
      <c r="I7" s="30">
        <f t="shared" si="2"/>
        <v>10103.197097123926</v>
      </c>
      <c r="J7" s="30">
        <f t="shared" si="2"/>
        <v>5271.0760681920219</v>
      </c>
      <c r="K7" s="30">
        <f t="shared" si="2"/>
        <v>3473.740827023993</v>
      </c>
      <c r="L7" s="30">
        <f t="shared" si="2"/>
        <v>116.74866166256469</v>
      </c>
      <c r="M7" s="30">
        <f t="shared" si="2"/>
        <v>0</v>
      </c>
    </row>
    <row r="8" spans="1:17" x14ac:dyDescent="0.35">
      <c r="A8" t="s">
        <v>150</v>
      </c>
      <c r="B8" s="30">
        <f>B6-$M6</f>
        <v>7605601.25</v>
      </c>
      <c r="C8" s="30">
        <f t="shared" ref="C8:L8" si="3">C6-$M6</f>
        <v>1305235.75</v>
      </c>
      <c r="D8" s="30">
        <f t="shared" si="3"/>
        <v>756407.25</v>
      </c>
      <c r="E8" s="30">
        <f t="shared" si="3"/>
        <v>474005.75</v>
      </c>
      <c r="F8" s="30">
        <f t="shared" si="3"/>
        <v>260146.5</v>
      </c>
      <c r="G8" s="30">
        <f t="shared" si="3"/>
        <v>146297.25</v>
      </c>
      <c r="H8" s="30">
        <f t="shared" si="3"/>
        <v>78891.75</v>
      </c>
      <c r="I8" s="30">
        <f t="shared" si="3"/>
        <v>43609.25</v>
      </c>
      <c r="J8" s="30">
        <f t="shared" si="3"/>
        <v>23591.25</v>
      </c>
      <c r="K8" s="30">
        <f t="shared" si="3"/>
        <v>12827</v>
      </c>
      <c r="L8" s="30">
        <f t="shared" si="3"/>
        <v>8301.75</v>
      </c>
      <c r="M8" s="31"/>
    </row>
    <row r="12" spans="1:17" x14ac:dyDescent="0.35">
      <c r="Q12" s="7" t="s">
        <v>13</v>
      </c>
    </row>
    <row r="13" spans="1:17" x14ac:dyDescent="0.35">
      <c r="Q13" s="7" t="s">
        <v>14</v>
      </c>
    </row>
    <row r="14" spans="1:17" x14ac:dyDescent="0.35">
      <c r="Q14" s="7" t="s">
        <v>15</v>
      </c>
    </row>
    <row r="15" spans="1:17" x14ac:dyDescent="0.35">
      <c r="Q15" s="7" t="s">
        <v>16</v>
      </c>
    </row>
    <row r="16" spans="1:17" x14ac:dyDescent="0.35">
      <c r="Q16" s="7" t="s">
        <v>17</v>
      </c>
    </row>
    <row r="21" spans="1:20" x14ac:dyDescent="0.35">
      <c r="R21" s="17" t="s">
        <v>156</v>
      </c>
    </row>
    <row r="22" spans="1:20" x14ac:dyDescent="0.35">
      <c r="R22" t="s">
        <v>152</v>
      </c>
      <c r="T22" s="6">
        <f>B1*0.000001</f>
        <v>9.9999999999999991E-6</v>
      </c>
    </row>
    <row r="23" spans="1:20" x14ac:dyDescent="0.35">
      <c r="R23" t="s">
        <v>153</v>
      </c>
      <c r="T23" s="6">
        <v>6.0221409000000001E+23</v>
      </c>
    </row>
    <row r="24" spans="1:20" x14ac:dyDescent="0.35">
      <c r="R24" t="s">
        <v>154</v>
      </c>
      <c r="T24" s="6">
        <f>0.0001</f>
        <v>1E-4</v>
      </c>
    </row>
    <row r="25" spans="1:20" x14ac:dyDescent="0.35">
      <c r="R25" t="s">
        <v>155</v>
      </c>
      <c r="T25" s="6">
        <f>T22*T23*T24</f>
        <v>602214090000000</v>
      </c>
    </row>
    <row r="26" spans="1:20" x14ac:dyDescent="0.35">
      <c r="R26" t="s">
        <v>157</v>
      </c>
      <c r="T26" s="6">
        <f>T25/(T24*1000000)</f>
        <v>6022140900000</v>
      </c>
    </row>
    <row r="27" spans="1:20" x14ac:dyDescent="0.35">
      <c r="A27" s="8" t="s">
        <v>134</v>
      </c>
      <c r="T27" s="6"/>
    </row>
    <row r="28" spans="1:20" x14ac:dyDescent="0.35">
      <c r="A28" t="s">
        <v>151</v>
      </c>
      <c r="B28" s="1">
        <f>B1</f>
        <v>10</v>
      </c>
      <c r="C28" s="1">
        <f t="shared" ref="C28:L28" si="4">C1</f>
        <v>5</v>
      </c>
      <c r="D28" s="1">
        <f t="shared" si="4"/>
        <v>2.5</v>
      </c>
      <c r="E28" s="1">
        <f t="shared" si="4"/>
        <v>1.25</v>
      </c>
      <c r="F28" s="1">
        <f t="shared" si="4"/>
        <v>0.625</v>
      </c>
      <c r="G28" s="1">
        <f t="shared" si="4"/>
        <v>0.3125</v>
      </c>
      <c r="H28" s="1">
        <f t="shared" si="4"/>
        <v>0.15625</v>
      </c>
      <c r="I28" s="1">
        <f t="shared" si="4"/>
        <v>7.8125E-2</v>
      </c>
      <c r="J28" s="1">
        <f t="shared" si="4"/>
        <v>3.90625E-2</v>
      </c>
      <c r="K28" s="1">
        <f t="shared" si="4"/>
        <v>1.953125E-2</v>
      </c>
      <c r="L28" s="1">
        <f t="shared" si="4"/>
        <v>9.765625E-3</v>
      </c>
    </row>
    <row r="29" spans="1:20" x14ac:dyDescent="0.35">
      <c r="A29" t="s">
        <v>161</v>
      </c>
      <c r="B29" s="15">
        <f>IF(ISNUMBER(B8),B1/B8,"---")</f>
        <v>1.3148204423680508E-6</v>
      </c>
      <c r="C29" s="15">
        <f t="shared" ref="C29:L29" si="5">IF(ISNUMBER(C8),C1/C8,"---")</f>
        <v>3.8307255988046605E-6</v>
      </c>
      <c r="D29" s="15">
        <f t="shared" si="5"/>
        <v>3.3050978821263283E-6</v>
      </c>
      <c r="E29" s="15">
        <f t="shared" si="5"/>
        <v>2.6370988115650495E-6</v>
      </c>
      <c r="F29" s="15">
        <f t="shared" si="5"/>
        <v>2.4024924417587783E-6</v>
      </c>
      <c r="G29" s="15">
        <f t="shared" si="5"/>
        <v>2.1360620244057903E-6</v>
      </c>
      <c r="H29" s="15">
        <f t="shared" si="5"/>
        <v>1.9805619725763469E-6</v>
      </c>
      <c r="I29" s="15">
        <f t="shared" si="5"/>
        <v>1.7914777254825525E-6</v>
      </c>
      <c r="J29" s="15">
        <f t="shared" si="5"/>
        <v>1.6558045885656759E-6</v>
      </c>
      <c r="K29" s="15">
        <f t="shared" si="5"/>
        <v>1.5226670304825757E-6</v>
      </c>
      <c r="L29" s="15">
        <f t="shared" si="5"/>
        <v>1.1763333032192008E-6</v>
      </c>
    </row>
    <row r="30" spans="1:20" x14ac:dyDescent="0.35">
      <c r="A30" t="s">
        <v>135</v>
      </c>
      <c r="B30" s="6"/>
      <c r="C30" s="15">
        <f>AVERAGE(C29:G29)</f>
        <v>2.8622953517321214E-6</v>
      </c>
      <c r="D30" s="6"/>
      <c r="E30" s="6"/>
      <c r="F30" s="6"/>
      <c r="G30" s="6"/>
      <c r="H30" s="6"/>
      <c r="I30" s="6"/>
      <c r="J30" s="6"/>
      <c r="K30" s="6"/>
      <c r="L30" s="6"/>
    </row>
    <row r="31" spans="1:20" x14ac:dyDescent="0.35">
      <c r="A31" t="s">
        <v>141</v>
      </c>
      <c r="B31" s="26"/>
      <c r="C31" s="15">
        <f>C30 * T26</f>
        <v>17237145.905545894</v>
      </c>
      <c r="D31" s="26"/>
      <c r="E31" s="26"/>
      <c r="F31" s="26"/>
      <c r="G31" s="26"/>
      <c r="H31" s="26"/>
      <c r="I31" s="26"/>
      <c r="J31" s="26"/>
      <c r="K31" s="26"/>
      <c r="L31" s="26"/>
    </row>
    <row r="32" spans="1:20" x14ac:dyDescent="0.35">
      <c r="B32" s="6"/>
      <c r="C32" s="14" t="s">
        <v>22</v>
      </c>
      <c r="D32" s="6"/>
      <c r="E32" s="6"/>
      <c r="F32" s="6"/>
      <c r="G32" s="6"/>
      <c r="H32" s="6"/>
    </row>
    <row r="33" spans="2:8" x14ac:dyDescent="0.35">
      <c r="B33" s="6"/>
      <c r="C33" s="14" t="s">
        <v>23</v>
      </c>
      <c r="D33" s="6"/>
      <c r="E33" s="6"/>
      <c r="F33" s="6"/>
      <c r="G33" s="6"/>
      <c r="H33" s="6"/>
    </row>
    <row r="34" spans="2:8" x14ac:dyDescent="0.35">
      <c r="B34" s="6"/>
      <c r="C34" s="6"/>
      <c r="D34" s="6"/>
      <c r="E34" s="6"/>
      <c r="F34" s="6"/>
      <c r="G34" s="6"/>
      <c r="H34" s="6"/>
    </row>
    <row r="35" spans="2:8" x14ac:dyDescent="0.35">
      <c r="B35" s="6"/>
      <c r="D35" s="6"/>
      <c r="E35" s="6"/>
      <c r="F35" s="6"/>
      <c r="G35" s="6"/>
      <c r="H35" s="6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5"/>
  <sheetViews>
    <sheetView tabSelected="1" workbookViewId="0">
      <selection activeCell="J25" sqref="J25"/>
    </sheetView>
  </sheetViews>
  <sheetFormatPr defaultColWidth="10.90625" defaultRowHeight="14.5" x14ac:dyDescent="0.35"/>
  <cols>
    <col min="1" max="1" width="17.1796875" customWidth="1"/>
    <col min="2" max="10" width="9.81640625" customWidth="1"/>
    <col min="11" max="11" width="6.1796875" customWidth="1"/>
    <col min="12" max="12" width="17.1796875" customWidth="1"/>
    <col min="13" max="21" width="9.81640625" customWidth="1"/>
  </cols>
  <sheetData>
    <row r="1" spans="1:21" ht="18.5" x14ac:dyDescent="0.45">
      <c r="A1" s="13" t="s">
        <v>28</v>
      </c>
      <c r="C1" s="11" t="s">
        <v>29</v>
      </c>
    </row>
    <row r="2" spans="1:21" x14ac:dyDescent="0.35">
      <c r="C2" s="11" t="s">
        <v>35</v>
      </c>
    </row>
    <row r="3" spans="1:21" x14ac:dyDescent="0.35">
      <c r="C3" s="11" t="s">
        <v>30</v>
      </c>
    </row>
    <row r="5" spans="1:21" ht="15.5" x14ac:dyDescent="0.35">
      <c r="A5" s="19" t="s">
        <v>49</v>
      </c>
      <c r="L5" s="19" t="s">
        <v>50</v>
      </c>
    </row>
    <row r="6" spans="1:21" x14ac:dyDescent="0.35">
      <c r="A6" s="17" t="s">
        <v>24</v>
      </c>
      <c r="B6" t="s">
        <v>47</v>
      </c>
      <c r="C6" t="s">
        <v>48</v>
      </c>
      <c r="D6" t="s">
        <v>40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L6" s="17" t="s">
        <v>24</v>
      </c>
      <c r="M6" t="s">
        <v>47</v>
      </c>
      <c r="N6" t="s">
        <v>48</v>
      </c>
      <c r="O6" t="s">
        <v>40</v>
      </c>
      <c r="P6" t="s">
        <v>41</v>
      </c>
      <c r="Q6" t="s">
        <v>42</v>
      </c>
      <c r="R6" t="s">
        <v>43</v>
      </c>
      <c r="S6" t="s">
        <v>44</v>
      </c>
      <c r="T6" t="s">
        <v>45</v>
      </c>
      <c r="U6" t="s">
        <v>46</v>
      </c>
    </row>
    <row r="7" spans="1:21" x14ac:dyDescent="0.35">
      <c r="A7" t="s">
        <v>31</v>
      </c>
      <c r="B7" s="3">
        <v>4382</v>
      </c>
      <c r="C7" s="3">
        <v>4420</v>
      </c>
      <c r="D7" s="3">
        <v>6487</v>
      </c>
      <c r="E7" s="3">
        <v>5791</v>
      </c>
      <c r="F7" s="3">
        <v>4403</v>
      </c>
      <c r="G7" s="3">
        <v>6499</v>
      </c>
      <c r="H7" s="3">
        <v>4441</v>
      </c>
      <c r="I7" s="3">
        <v>4616</v>
      </c>
      <c r="J7" s="3">
        <v>4428</v>
      </c>
      <c r="L7" t="s">
        <v>31</v>
      </c>
      <c r="M7" s="3">
        <v>4.1000000000000002E-2</v>
      </c>
      <c r="N7" s="3">
        <v>0.04</v>
      </c>
      <c r="O7" s="3">
        <v>0.04</v>
      </c>
      <c r="P7" s="3">
        <v>4.1000000000000002E-2</v>
      </c>
      <c r="Q7" s="3">
        <v>4.1000000000000002E-2</v>
      </c>
      <c r="R7" s="3">
        <v>3.9E-2</v>
      </c>
      <c r="S7" s="3">
        <v>4.1000000000000002E-2</v>
      </c>
      <c r="T7" s="3">
        <v>4.1000000000000002E-2</v>
      </c>
      <c r="U7" s="3">
        <v>3.9E-2</v>
      </c>
    </row>
    <row r="8" spans="1:21" x14ac:dyDescent="0.35">
      <c r="A8" t="s">
        <v>34</v>
      </c>
      <c r="B8" s="3">
        <v>4345</v>
      </c>
      <c r="C8" s="3">
        <v>4835</v>
      </c>
      <c r="D8" s="3">
        <v>6471</v>
      </c>
      <c r="E8" s="3">
        <v>5309</v>
      </c>
      <c r="F8" s="3">
        <v>4321</v>
      </c>
      <c r="G8" s="3">
        <v>6008</v>
      </c>
      <c r="H8" s="3">
        <v>4443</v>
      </c>
      <c r="I8" s="3">
        <v>4787</v>
      </c>
      <c r="J8" s="3">
        <v>4504</v>
      </c>
      <c r="L8" t="s">
        <v>34</v>
      </c>
      <c r="M8" s="3">
        <v>4.3999999999999997E-2</v>
      </c>
      <c r="N8" s="3">
        <v>4.1000000000000002E-2</v>
      </c>
      <c r="O8" s="3">
        <v>4.1000000000000002E-2</v>
      </c>
      <c r="P8" s="3">
        <v>4.1000000000000002E-2</v>
      </c>
      <c r="Q8" s="3">
        <v>4.1000000000000002E-2</v>
      </c>
      <c r="R8" s="3">
        <v>4.2000000000000003E-2</v>
      </c>
      <c r="S8" s="3">
        <v>4.2000000000000003E-2</v>
      </c>
      <c r="T8" s="3">
        <v>4.1000000000000002E-2</v>
      </c>
      <c r="U8" s="3">
        <v>4.2000000000000003E-2</v>
      </c>
    </row>
    <row r="9" spans="1:21" x14ac:dyDescent="0.35">
      <c r="A9" t="s">
        <v>33</v>
      </c>
      <c r="B9" s="3">
        <v>4389</v>
      </c>
      <c r="C9" s="3">
        <v>4632</v>
      </c>
      <c r="D9" s="3">
        <v>6384</v>
      </c>
      <c r="E9" s="3">
        <v>5520</v>
      </c>
      <c r="F9" s="3">
        <v>4453</v>
      </c>
      <c r="G9" s="3">
        <v>6119</v>
      </c>
      <c r="H9" s="3">
        <v>4445</v>
      </c>
      <c r="I9" s="3">
        <v>4633</v>
      </c>
      <c r="J9" s="3">
        <v>4429</v>
      </c>
      <c r="L9" t="s">
        <v>33</v>
      </c>
      <c r="M9" s="3">
        <v>4.2999999999999997E-2</v>
      </c>
      <c r="N9" s="3">
        <v>4.1000000000000002E-2</v>
      </c>
      <c r="O9" s="3">
        <v>4.1000000000000002E-2</v>
      </c>
      <c r="P9" s="3">
        <v>4.1000000000000002E-2</v>
      </c>
      <c r="Q9" s="3">
        <v>4.1000000000000002E-2</v>
      </c>
      <c r="R9" s="3">
        <v>4.2000000000000003E-2</v>
      </c>
      <c r="S9" s="3">
        <v>4.2000000000000003E-2</v>
      </c>
      <c r="T9" s="3">
        <v>4.2999999999999997E-2</v>
      </c>
      <c r="U9" s="3">
        <v>0.04</v>
      </c>
    </row>
    <row r="10" spans="1:21" x14ac:dyDescent="0.35">
      <c r="A10" t="s">
        <v>32</v>
      </c>
      <c r="B10" s="3">
        <v>4116</v>
      </c>
      <c r="C10" s="3">
        <v>4650</v>
      </c>
      <c r="D10" s="3">
        <v>6247</v>
      </c>
      <c r="E10" s="3">
        <v>5726</v>
      </c>
      <c r="F10" s="3">
        <v>4279</v>
      </c>
      <c r="G10" s="3">
        <v>6096</v>
      </c>
      <c r="H10" s="3">
        <v>4247</v>
      </c>
      <c r="I10" s="3">
        <v>4524</v>
      </c>
      <c r="J10" s="3">
        <v>4467</v>
      </c>
      <c r="L10" t="s">
        <v>32</v>
      </c>
      <c r="M10" s="3">
        <v>4.1000000000000002E-2</v>
      </c>
      <c r="N10" s="3">
        <v>4.1000000000000002E-2</v>
      </c>
      <c r="O10" s="3">
        <v>4.1000000000000002E-2</v>
      </c>
      <c r="P10" s="3">
        <v>4.1000000000000002E-2</v>
      </c>
      <c r="Q10" s="3">
        <v>4.1000000000000002E-2</v>
      </c>
      <c r="R10" s="3">
        <v>4.2000000000000003E-2</v>
      </c>
      <c r="S10" s="3">
        <v>4.2000000000000003E-2</v>
      </c>
      <c r="T10" s="3">
        <v>4.2999999999999997E-2</v>
      </c>
      <c r="U10" s="3">
        <v>4.1000000000000002E-2</v>
      </c>
    </row>
    <row r="11" spans="1:21" x14ac:dyDescent="0.35">
      <c r="A11" t="s">
        <v>36</v>
      </c>
      <c r="B11" s="3">
        <v>4343</v>
      </c>
      <c r="C11" s="3">
        <v>4387</v>
      </c>
      <c r="D11" s="3">
        <v>5922</v>
      </c>
      <c r="E11" s="3">
        <v>4821</v>
      </c>
      <c r="F11" s="3">
        <v>4291</v>
      </c>
      <c r="G11" s="3">
        <v>5957</v>
      </c>
      <c r="H11" s="3">
        <v>5563</v>
      </c>
      <c r="I11" s="3">
        <v>4650</v>
      </c>
      <c r="J11" s="3">
        <v>4711</v>
      </c>
      <c r="L11" t="s">
        <v>36</v>
      </c>
      <c r="M11" s="3">
        <v>4.2000000000000003E-2</v>
      </c>
      <c r="N11" s="3">
        <v>4.1000000000000002E-2</v>
      </c>
      <c r="O11" s="3">
        <v>4.1000000000000002E-2</v>
      </c>
      <c r="P11" s="3">
        <v>4.1000000000000002E-2</v>
      </c>
      <c r="Q11" s="3">
        <v>4.1000000000000002E-2</v>
      </c>
      <c r="R11" s="3">
        <v>4.2000000000000003E-2</v>
      </c>
      <c r="S11" s="3">
        <v>4.2999999999999997E-2</v>
      </c>
      <c r="T11" s="3">
        <v>4.1000000000000002E-2</v>
      </c>
      <c r="U11" s="3">
        <v>4.3999999999999997E-2</v>
      </c>
    </row>
    <row r="12" spans="1:21" x14ac:dyDescent="0.35">
      <c r="A12" t="s">
        <v>37</v>
      </c>
      <c r="B12" s="3">
        <v>4175</v>
      </c>
      <c r="C12" s="3">
        <v>4344</v>
      </c>
      <c r="D12" s="3">
        <v>5919</v>
      </c>
      <c r="E12" s="3">
        <v>4719</v>
      </c>
      <c r="F12" s="3">
        <v>4383</v>
      </c>
      <c r="G12" s="3">
        <v>5821</v>
      </c>
      <c r="H12" s="3">
        <v>5219</v>
      </c>
      <c r="I12" s="3">
        <v>4661</v>
      </c>
      <c r="J12" s="3">
        <v>4568</v>
      </c>
      <c r="L12" t="s">
        <v>37</v>
      </c>
      <c r="M12" s="3">
        <v>4.1000000000000002E-2</v>
      </c>
      <c r="N12" s="3">
        <v>4.1000000000000002E-2</v>
      </c>
      <c r="O12" s="3">
        <v>4.1000000000000002E-2</v>
      </c>
      <c r="P12" s="3">
        <v>4.3999999999999997E-2</v>
      </c>
      <c r="Q12" s="3">
        <v>4.1000000000000002E-2</v>
      </c>
      <c r="R12" s="3">
        <v>4.2999999999999997E-2</v>
      </c>
      <c r="S12" s="3">
        <v>4.2000000000000003E-2</v>
      </c>
      <c r="T12" s="3">
        <v>4.3999999999999997E-2</v>
      </c>
      <c r="U12" s="3">
        <v>4.2000000000000003E-2</v>
      </c>
    </row>
    <row r="13" spans="1:21" x14ac:dyDescent="0.35">
      <c r="A13" t="s">
        <v>38</v>
      </c>
      <c r="B13" s="3">
        <v>4194</v>
      </c>
      <c r="C13" s="3">
        <v>4443</v>
      </c>
      <c r="D13" s="3">
        <v>5691</v>
      </c>
      <c r="E13" s="3">
        <v>4901</v>
      </c>
      <c r="F13" s="3">
        <v>4086</v>
      </c>
      <c r="G13" s="3">
        <v>5816</v>
      </c>
      <c r="H13" s="3">
        <v>5332</v>
      </c>
      <c r="I13" s="3">
        <v>4563</v>
      </c>
      <c r="J13" s="3">
        <v>4525</v>
      </c>
      <c r="L13" t="s">
        <v>38</v>
      </c>
      <c r="M13" s="3">
        <v>4.2999999999999997E-2</v>
      </c>
      <c r="N13" s="3">
        <v>4.1000000000000002E-2</v>
      </c>
      <c r="O13" s="3">
        <v>4.1000000000000002E-2</v>
      </c>
      <c r="P13" s="3">
        <v>4.2999999999999997E-2</v>
      </c>
      <c r="Q13" s="3">
        <v>4.2000000000000003E-2</v>
      </c>
      <c r="R13" s="3">
        <v>4.2000000000000003E-2</v>
      </c>
      <c r="S13" s="3">
        <v>4.2999999999999997E-2</v>
      </c>
      <c r="T13" s="3">
        <v>4.3999999999999997E-2</v>
      </c>
      <c r="U13" s="3">
        <v>4.2000000000000003E-2</v>
      </c>
    </row>
    <row r="14" spans="1:21" x14ac:dyDescent="0.35">
      <c r="A14" t="s">
        <v>39</v>
      </c>
      <c r="B14" s="3">
        <v>3987</v>
      </c>
      <c r="C14" s="3">
        <v>4408</v>
      </c>
      <c r="D14" s="3">
        <v>5625</v>
      </c>
      <c r="E14" s="3">
        <v>4773</v>
      </c>
      <c r="F14" s="3">
        <v>4069</v>
      </c>
      <c r="G14" s="3">
        <v>5858</v>
      </c>
      <c r="H14" s="3">
        <v>5248</v>
      </c>
      <c r="I14" s="3">
        <v>4583</v>
      </c>
      <c r="J14" s="3">
        <v>4474</v>
      </c>
      <c r="L14" t="s">
        <v>39</v>
      </c>
      <c r="M14" s="3">
        <v>5.2999999999999999E-2</v>
      </c>
      <c r="N14" s="3">
        <v>4.2000000000000003E-2</v>
      </c>
      <c r="O14" s="3">
        <v>4.2999999999999997E-2</v>
      </c>
      <c r="P14" s="3">
        <v>4.5999999999999999E-2</v>
      </c>
      <c r="Q14" s="3">
        <v>4.2999999999999997E-2</v>
      </c>
      <c r="R14" s="3">
        <v>4.3999999999999997E-2</v>
      </c>
      <c r="S14" s="3">
        <v>4.4999999999999998E-2</v>
      </c>
      <c r="T14" s="3">
        <v>4.9000000000000002E-2</v>
      </c>
      <c r="U14" s="3">
        <v>4.4999999999999998E-2</v>
      </c>
    </row>
    <row r="16" spans="1:21" x14ac:dyDescent="0.35">
      <c r="A16" s="17" t="s">
        <v>25</v>
      </c>
      <c r="B16" t="s">
        <v>47</v>
      </c>
      <c r="C16" t="s">
        <v>48</v>
      </c>
      <c r="D16" t="s">
        <v>40</v>
      </c>
      <c r="E16" t="s">
        <v>41</v>
      </c>
      <c r="F16" t="s">
        <v>42</v>
      </c>
      <c r="G16" t="s">
        <v>43</v>
      </c>
      <c r="H16" t="s">
        <v>44</v>
      </c>
      <c r="I16" t="s">
        <v>45</v>
      </c>
      <c r="J16" t="s">
        <v>46</v>
      </c>
      <c r="L16" s="17" t="s">
        <v>25</v>
      </c>
      <c r="M16" t="s">
        <v>47</v>
      </c>
      <c r="N16" t="s">
        <v>48</v>
      </c>
      <c r="O16" t="s">
        <v>40</v>
      </c>
      <c r="P16" t="s">
        <v>41</v>
      </c>
      <c r="Q16" t="s">
        <v>42</v>
      </c>
      <c r="R16" t="s">
        <v>43</v>
      </c>
      <c r="S16" t="s">
        <v>44</v>
      </c>
      <c r="T16" t="s">
        <v>45</v>
      </c>
      <c r="U16" t="s">
        <v>46</v>
      </c>
    </row>
    <row r="17" spans="1:21" x14ac:dyDescent="0.35">
      <c r="A17" t="s">
        <v>31</v>
      </c>
      <c r="B17" s="3">
        <v>8284</v>
      </c>
      <c r="C17" s="3">
        <v>58926</v>
      </c>
      <c r="D17" s="3">
        <v>21657</v>
      </c>
      <c r="E17" s="3">
        <v>54828</v>
      </c>
      <c r="F17" s="3">
        <v>8899</v>
      </c>
      <c r="G17" s="3">
        <v>81264</v>
      </c>
      <c r="H17" s="3">
        <v>12741</v>
      </c>
      <c r="I17" s="3">
        <v>55247</v>
      </c>
      <c r="J17" s="3">
        <v>7971</v>
      </c>
      <c r="L17" t="s">
        <v>31</v>
      </c>
      <c r="M17" s="3">
        <v>0.48399999999999999</v>
      </c>
      <c r="N17" s="3">
        <v>0.46300000000000002</v>
      </c>
      <c r="O17" s="3">
        <v>6.7000000000000004E-2</v>
      </c>
      <c r="P17" s="3">
        <v>0.308</v>
      </c>
      <c r="Q17" s="3">
        <v>0.32200000000000001</v>
      </c>
      <c r="R17" s="3">
        <v>0.192</v>
      </c>
      <c r="S17" s="3">
        <v>0.32600000000000001</v>
      </c>
      <c r="T17" s="3">
        <v>0.49199999999999999</v>
      </c>
      <c r="U17" s="3">
        <v>3.9E-2</v>
      </c>
    </row>
    <row r="18" spans="1:21" x14ac:dyDescent="0.35">
      <c r="A18" t="s">
        <v>34</v>
      </c>
      <c r="B18" s="3">
        <v>9007</v>
      </c>
      <c r="C18" s="3">
        <v>62235</v>
      </c>
      <c r="D18" s="3">
        <v>23540</v>
      </c>
      <c r="E18" s="3">
        <v>55932</v>
      </c>
      <c r="F18" s="3">
        <v>9558</v>
      </c>
      <c r="G18" s="3">
        <v>87690</v>
      </c>
      <c r="H18" s="3">
        <v>13255</v>
      </c>
      <c r="I18" s="3">
        <v>56204</v>
      </c>
      <c r="J18" s="3">
        <v>8153</v>
      </c>
      <c r="L18" t="s">
        <v>34</v>
      </c>
      <c r="M18" s="3">
        <v>0.53800000000000003</v>
      </c>
      <c r="N18" s="3">
        <v>0.50600000000000001</v>
      </c>
      <c r="O18" s="3">
        <v>7.0999999999999994E-2</v>
      </c>
      <c r="P18" s="3">
        <v>0.32800000000000001</v>
      </c>
      <c r="Q18" s="3">
        <v>0.34</v>
      </c>
      <c r="R18" s="3">
        <v>0.20599999999999999</v>
      </c>
      <c r="S18" s="3">
        <v>0.35199999999999998</v>
      </c>
      <c r="T18" s="3">
        <v>0.51900000000000002</v>
      </c>
      <c r="U18" s="3">
        <v>0.04</v>
      </c>
    </row>
    <row r="19" spans="1:21" x14ac:dyDescent="0.35">
      <c r="A19" t="s">
        <v>33</v>
      </c>
      <c r="B19" s="3">
        <v>9430</v>
      </c>
      <c r="C19" s="3">
        <v>63454</v>
      </c>
      <c r="D19" s="3">
        <v>25240</v>
      </c>
      <c r="E19" s="3">
        <v>55125</v>
      </c>
      <c r="F19" s="3">
        <v>8922</v>
      </c>
      <c r="G19" s="3">
        <v>87615</v>
      </c>
      <c r="H19" s="3">
        <v>13055</v>
      </c>
      <c r="I19" s="3">
        <v>58675</v>
      </c>
      <c r="J19" s="3">
        <v>8185</v>
      </c>
      <c r="L19" t="s">
        <v>33</v>
      </c>
      <c r="M19" s="3">
        <v>0.55100000000000005</v>
      </c>
      <c r="N19" s="3">
        <v>0.51500000000000001</v>
      </c>
      <c r="O19" s="3">
        <v>7.5999999999999998E-2</v>
      </c>
      <c r="P19" s="3">
        <v>0.32300000000000001</v>
      </c>
      <c r="Q19" s="3">
        <v>0.32700000000000001</v>
      </c>
      <c r="R19" s="3">
        <v>0.20399999999999999</v>
      </c>
      <c r="S19" s="3">
        <v>0.33400000000000002</v>
      </c>
      <c r="T19" s="3">
        <v>0.53900000000000003</v>
      </c>
      <c r="U19" s="3">
        <v>3.9E-2</v>
      </c>
    </row>
    <row r="20" spans="1:21" x14ac:dyDescent="0.35">
      <c r="A20" t="s">
        <v>32</v>
      </c>
      <c r="B20" s="3">
        <v>9327</v>
      </c>
      <c r="C20" s="3">
        <v>62763</v>
      </c>
      <c r="D20" s="3">
        <v>24930</v>
      </c>
      <c r="E20" s="3">
        <v>54275</v>
      </c>
      <c r="F20" s="3">
        <v>9671</v>
      </c>
      <c r="G20" s="3">
        <v>88780</v>
      </c>
      <c r="H20" s="3">
        <v>13455</v>
      </c>
      <c r="I20" s="3">
        <v>59779</v>
      </c>
      <c r="J20" s="3">
        <v>7621</v>
      </c>
      <c r="L20" t="s">
        <v>32</v>
      </c>
      <c r="M20" s="3">
        <v>0.55500000000000005</v>
      </c>
      <c r="N20" s="3">
        <v>0.51100000000000001</v>
      </c>
      <c r="O20" s="3">
        <v>7.1999999999999995E-2</v>
      </c>
      <c r="P20" s="3">
        <v>0.309</v>
      </c>
      <c r="Q20" s="3">
        <v>0.34300000000000003</v>
      </c>
      <c r="R20" s="3">
        <v>0.20699999999999999</v>
      </c>
      <c r="S20" s="3">
        <v>0.34300000000000003</v>
      </c>
      <c r="T20" s="3">
        <v>0.55400000000000005</v>
      </c>
      <c r="U20" s="3">
        <v>4.1000000000000002E-2</v>
      </c>
    </row>
    <row r="21" spans="1:21" x14ac:dyDescent="0.35">
      <c r="A21" t="s">
        <v>163</v>
      </c>
      <c r="B21" s="3">
        <v>8476</v>
      </c>
      <c r="C21" s="3">
        <v>68743</v>
      </c>
      <c r="D21" s="3">
        <v>16943</v>
      </c>
      <c r="E21" s="3">
        <v>44961</v>
      </c>
      <c r="F21" s="3">
        <v>8947</v>
      </c>
      <c r="G21" s="3">
        <v>69109</v>
      </c>
      <c r="H21" s="3">
        <v>36743</v>
      </c>
      <c r="I21" s="3">
        <v>60817</v>
      </c>
      <c r="J21" s="3">
        <v>7743</v>
      </c>
      <c r="L21" t="s">
        <v>36</v>
      </c>
      <c r="M21" s="3">
        <v>0.34100000000000003</v>
      </c>
      <c r="N21" s="3">
        <v>0.51900000000000002</v>
      </c>
      <c r="O21" s="3">
        <v>6.2E-2</v>
      </c>
      <c r="P21" s="3">
        <v>0.30299999999999999</v>
      </c>
      <c r="Q21" s="3">
        <v>0.441</v>
      </c>
      <c r="R21" s="3">
        <v>0.17599999999999999</v>
      </c>
      <c r="S21" s="3">
        <v>0.42299999999999999</v>
      </c>
      <c r="T21" s="3">
        <v>0.52100000000000002</v>
      </c>
      <c r="U21" s="3">
        <v>0.04</v>
      </c>
    </row>
    <row r="22" spans="1:21" x14ac:dyDescent="0.35">
      <c r="A22" t="s">
        <v>37</v>
      </c>
      <c r="B22" s="3">
        <v>9434</v>
      </c>
      <c r="C22" s="3">
        <v>72289</v>
      </c>
      <c r="D22" s="3">
        <v>18720</v>
      </c>
      <c r="E22" s="3">
        <v>46037</v>
      </c>
      <c r="F22" s="3">
        <v>10198</v>
      </c>
      <c r="G22" s="3">
        <v>70838</v>
      </c>
      <c r="H22" s="3">
        <v>37252</v>
      </c>
      <c r="I22" s="3">
        <v>63775</v>
      </c>
      <c r="J22" s="3">
        <v>7660</v>
      </c>
      <c r="L22" t="s">
        <v>37</v>
      </c>
      <c r="M22" s="3">
        <v>0.373</v>
      </c>
      <c r="N22" s="3">
        <v>0.54900000000000004</v>
      </c>
      <c r="O22" s="3">
        <v>6.4000000000000001E-2</v>
      </c>
      <c r="P22" s="3">
        <v>0.311</v>
      </c>
      <c r="Q22" s="3">
        <v>0.52700000000000002</v>
      </c>
      <c r="R22" s="3">
        <v>0.186</v>
      </c>
      <c r="S22" s="3">
        <v>0.438</v>
      </c>
      <c r="T22" s="3">
        <v>0.55200000000000005</v>
      </c>
      <c r="U22" s="3">
        <v>4.2000000000000003E-2</v>
      </c>
    </row>
    <row r="23" spans="1:21" x14ac:dyDescent="0.35">
      <c r="A23" t="s">
        <v>38</v>
      </c>
      <c r="B23" s="3">
        <v>8868</v>
      </c>
      <c r="C23" s="3">
        <v>74004</v>
      </c>
      <c r="D23" s="3">
        <v>17801</v>
      </c>
      <c r="E23" s="3">
        <v>47270</v>
      </c>
      <c r="F23" s="3">
        <v>10606</v>
      </c>
      <c r="G23" s="3">
        <v>73051</v>
      </c>
      <c r="H23" s="3">
        <v>38007</v>
      </c>
      <c r="I23" s="3">
        <v>62807</v>
      </c>
      <c r="J23" s="3">
        <v>7814</v>
      </c>
      <c r="L23" t="s">
        <v>38</v>
      </c>
      <c r="M23" s="3">
        <v>0.35799999999999998</v>
      </c>
      <c r="N23" s="3">
        <v>0.55600000000000005</v>
      </c>
      <c r="O23" s="3">
        <v>6.5000000000000002E-2</v>
      </c>
      <c r="P23" s="3">
        <v>0.32300000000000001</v>
      </c>
      <c r="Q23" s="3">
        <v>0.54400000000000004</v>
      </c>
      <c r="R23" s="3">
        <v>0.192</v>
      </c>
      <c r="S23" s="3">
        <v>0.44900000000000001</v>
      </c>
      <c r="T23" s="3">
        <v>0.54600000000000004</v>
      </c>
      <c r="U23" s="3">
        <v>4.1000000000000002E-2</v>
      </c>
    </row>
    <row r="24" spans="1:21" x14ac:dyDescent="0.35">
      <c r="A24" t="s">
        <v>39</v>
      </c>
      <c r="B24" s="3">
        <v>8673</v>
      </c>
      <c r="C24" s="3">
        <v>70953</v>
      </c>
      <c r="D24" s="3">
        <v>18454</v>
      </c>
      <c r="E24" s="3">
        <v>46389</v>
      </c>
      <c r="F24" s="33">
        <v>10526</v>
      </c>
      <c r="G24" s="3">
        <v>71903</v>
      </c>
      <c r="H24" s="3">
        <v>37998</v>
      </c>
      <c r="I24" s="3">
        <v>63059</v>
      </c>
      <c r="J24" s="3">
        <v>8086</v>
      </c>
      <c r="L24" t="s">
        <v>39</v>
      </c>
      <c r="M24" s="3">
        <v>0.36099999999999999</v>
      </c>
      <c r="N24" s="3">
        <v>0.54400000000000004</v>
      </c>
      <c r="O24" s="3">
        <v>6.8000000000000005E-2</v>
      </c>
      <c r="P24" s="3">
        <v>0.32400000000000001</v>
      </c>
      <c r="Q24" s="3">
        <v>0.54</v>
      </c>
      <c r="R24" s="3">
        <v>0.193</v>
      </c>
      <c r="S24" s="3">
        <v>0.44700000000000001</v>
      </c>
      <c r="T24" s="3">
        <v>0.54700000000000004</v>
      </c>
      <c r="U24" s="3">
        <v>4.3999999999999997E-2</v>
      </c>
    </row>
    <row r="27" spans="1:21" x14ac:dyDescent="0.35">
      <c r="B27" t="s">
        <v>129</v>
      </c>
    </row>
    <row r="28" spans="1:21" x14ac:dyDescent="0.35">
      <c r="B28" t="s">
        <v>52</v>
      </c>
      <c r="C28" t="s">
        <v>62</v>
      </c>
      <c r="D28" t="s">
        <v>69</v>
      </c>
      <c r="E28" t="s">
        <v>70</v>
      </c>
      <c r="F28" t="s">
        <v>71</v>
      </c>
      <c r="G28" t="s">
        <v>72</v>
      </c>
      <c r="H28" t="s">
        <v>73</v>
      </c>
      <c r="I28" t="s">
        <v>74</v>
      </c>
      <c r="J28" t="s">
        <v>75</v>
      </c>
    </row>
    <row r="29" spans="1:21" x14ac:dyDescent="0.35">
      <c r="B29" t="s">
        <v>53</v>
      </c>
      <c r="C29" t="s">
        <v>63</v>
      </c>
      <c r="D29" t="s">
        <v>76</v>
      </c>
      <c r="E29" t="s">
        <v>77</v>
      </c>
      <c r="F29" t="s">
        <v>78</v>
      </c>
      <c r="G29" t="s">
        <v>79</v>
      </c>
      <c r="H29" t="s">
        <v>80</v>
      </c>
      <c r="I29" t="s">
        <v>81</v>
      </c>
      <c r="J29" t="s">
        <v>82</v>
      </c>
    </row>
    <row r="30" spans="1:21" x14ac:dyDescent="0.35">
      <c r="B30" t="s">
        <v>56</v>
      </c>
      <c r="C30" t="s">
        <v>55</v>
      </c>
      <c r="D30" t="s">
        <v>54</v>
      </c>
      <c r="E30" t="s">
        <v>83</v>
      </c>
      <c r="F30" t="s">
        <v>84</v>
      </c>
      <c r="G30" t="s">
        <v>85</v>
      </c>
      <c r="H30" t="s">
        <v>86</v>
      </c>
      <c r="I30" t="s">
        <v>87</v>
      </c>
      <c r="J30" t="s">
        <v>88</v>
      </c>
    </row>
    <row r="31" spans="1:21" x14ac:dyDescent="0.35">
      <c r="B31" t="s">
        <v>57</v>
      </c>
      <c r="C31" t="s">
        <v>64</v>
      </c>
      <c r="D31" t="s">
        <v>89</v>
      </c>
      <c r="E31" t="s">
        <v>90</v>
      </c>
      <c r="F31" t="s">
        <v>91</v>
      </c>
      <c r="G31" t="s">
        <v>92</v>
      </c>
      <c r="H31" t="s">
        <v>93</v>
      </c>
      <c r="I31" t="s">
        <v>94</v>
      </c>
      <c r="J31" t="s">
        <v>95</v>
      </c>
    </row>
    <row r="32" spans="1:21" x14ac:dyDescent="0.35">
      <c r="B32" t="s">
        <v>58</v>
      </c>
      <c r="C32" t="s">
        <v>65</v>
      </c>
      <c r="D32" t="s">
        <v>96</v>
      </c>
      <c r="E32" t="s">
        <v>97</v>
      </c>
      <c r="F32" t="s">
        <v>98</v>
      </c>
      <c r="G32" t="s">
        <v>99</v>
      </c>
      <c r="H32" t="s">
        <v>100</v>
      </c>
      <c r="I32" t="s">
        <v>101</v>
      </c>
      <c r="J32" t="s">
        <v>102</v>
      </c>
    </row>
    <row r="33" spans="2:10" x14ac:dyDescent="0.35">
      <c r="B33" t="s">
        <v>59</v>
      </c>
      <c r="C33" t="s">
        <v>66</v>
      </c>
      <c r="D33" t="s">
        <v>103</v>
      </c>
      <c r="E33" t="s">
        <v>104</v>
      </c>
      <c r="F33" t="s">
        <v>105</v>
      </c>
      <c r="G33" t="s">
        <v>106</v>
      </c>
      <c r="H33" t="s">
        <v>107</v>
      </c>
      <c r="I33" t="s">
        <v>108</v>
      </c>
      <c r="J33" t="s">
        <v>109</v>
      </c>
    </row>
    <row r="34" spans="2:10" x14ac:dyDescent="0.35">
      <c r="B34" t="s">
        <v>60</v>
      </c>
      <c r="C34" t="s">
        <v>67</v>
      </c>
      <c r="D34" t="s">
        <v>110</v>
      </c>
      <c r="E34" t="s">
        <v>111</v>
      </c>
      <c r="F34" t="s">
        <v>112</v>
      </c>
      <c r="G34" t="s">
        <v>113</v>
      </c>
      <c r="H34" t="s">
        <v>114</v>
      </c>
      <c r="I34" t="s">
        <v>115</v>
      </c>
      <c r="J34" t="s">
        <v>116</v>
      </c>
    </row>
    <row r="35" spans="2:10" x14ac:dyDescent="0.35">
      <c r="B35" t="s">
        <v>61</v>
      </c>
      <c r="C35" t="s">
        <v>68</v>
      </c>
      <c r="D35" t="s">
        <v>117</v>
      </c>
      <c r="E35" t="s">
        <v>118</v>
      </c>
      <c r="F35" t="s">
        <v>119</v>
      </c>
      <c r="G35" t="s">
        <v>120</v>
      </c>
      <c r="H35" t="s">
        <v>121</v>
      </c>
      <c r="I35" t="s">
        <v>122</v>
      </c>
      <c r="J35" t="s">
        <v>123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7"/>
  <sheetViews>
    <sheetView workbookViewId="0">
      <selection activeCell="B13" sqref="B13"/>
    </sheetView>
  </sheetViews>
  <sheetFormatPr defaultColWidth="10.90625" defaultRowHeight="14.5" x14ac:dyDescent="0.35"/>
  <cols>
    <col min="1" max="1" width="21.453125" customWidth="1"/>
    <col min="2" max="9" width="9.81640625" customWidth="1"/>
    <col min="10" max="10" width="6.1796875" customWidth="1"/>
    <col min="11" max="18" width="9.81640625" customWidth="1"/>
    <col min="19" max="19" width="6.1796875" customWidth="1"/>
    <col min="20" max="21" width="9.81640625" customWidth="1"/>
    <col min="22" max="37" width="9.6328125" customWidth="1"/>
    <col min="39" max="44" width="10.81640625" customWidth="1"/>
  </cols>
  <sheetData>
    <row r="1" spans="1:28" ht="18.5" x14ac:dyDescent="0.45">
      <c r="A1" s="12" t="s">
        <v>20</v>
      </c>
      <c r="B1" s="7" t="s">
        <v>132</v>
      </c>
      <c r="F1" s="11" t="s">
        <v>51</v>
      </c>
    </row>
    <row r="2" spans="1:28" x14ac:dyDescent="0.35">
      <c r="A2" t="s">
        <v>131</v>
      </c>
      <c r="B2" s="16">
        <f>'OD600 reference point'!B9</f>
        <v>1.8529411764705881</v>
      </c>
      <c r="F2" s="11" t="s">
        <v>162</v>
      </c>
    </row>
    <row r="3" spans="1:28" x14ac:dyDescent="0.35">
      <c r="A3" s="10" t="s">
        <v>136</v>
      </c>
      <c r="B3" s="15">
        <f>'Fluorescein standard curve'!C30</f>
        <v>2.8622953517321214E-6</v>
      </c>
    </row>
    <row r="4" spans="1:28" x14ac:dyDescent="0.35">
      <c r="I4" s="11"/>
    </row>
    <row r="7" spans="1:28" ht="18.5" x14ac:dyDescent="0.45">
      <c r="A7" s="13" t="s">
        <v>21</v>
      </c>
    </row>
    <row r="8" spans="1:28" ht="15.5" x14ac:dyDescent="0.35">
      <c r="A8" s="19" t="s">
        <v>133</v>
      </c>
      <c r="K8" s="20" t="s">
        <v>138</v>
      </c>
      <c r="T8" s="17" t="s">
        <v>137</v>
      </c>
    </row>
    <row r="9" spans="1:28" s="9" customFormat="1" x14ac:dyDescent="0.35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35">
      <c r="A10" t="s">
        <v>31</v>
      </c>
      <c r="B10" s="23">
        <f t="shared" ref="B10:I17" si="0">K10/T10*$B$3/$B$2</f>
        <v>-3.5528808969119322E-2</v>
      </c>
      <c r="C10" s="23">
        <f t="shared" si="0"/>
        <v>-1.2357846597954546E-2</v>
      </c>
      <c r="D10" s="23">
        <f t="shared" si="0"/>
        <v>3.1806007681485511</v>
      </c>
      <c r="E10" s="23">
        <f t="shared" si="0"/>
        <v>1.0527340570632528</v>
      </c>
      <c r="F10" s="23">
        <f t="shared" si="0"/>
        <v>-1.9309135309303976E-2</v>
      </c>
      <c r="G10" s="23" t="e">
        <f t="shared" si="0"/>
        <v>#DIV/0!</v>
      </c>
      <c r="H10" s="23">
        <f t="shared" si="0"/>
        <v>1.0040750360838069E-2</v>
      </c>
      <c r="I10" s="23">
        <f t="shared" si="0"/>
        <v>0.1452046975259659</v>
      </c>
      <c r="K10" s="16">
        <f>'Raw Plate Reader Measurements'!B7-'Raw Plate Reader Measurements'!$J7</f>
        <v>-46</v>
      </c>
      <c r="L10" s="16">
        <f>'Raw Plate Reader Measurements'!C7-'Raw Plate Reader Measurements'!$J7</f>
        <v>-8</v>
      </c>
      <c r="M10" s="16">
        <f>'Raw Plate Reader Measurements'!D7-'Raw Plate Reader Measurements'!$J7</f>
        <v>2059</v>
      </c>
      <c r="N10" s="16">
        <f>'Raw Plate Reader Measurements'!E7-'Raw Plate Reader Measurements'!$J7</f>
        <v>1363</v>
      </c>
      <c r="O10" s="16">
        <f>'Raw Plate Reader Measurements'!F7-'Raw Plate Reader Measurements'!$J7</f>
        <v>-25</v>
      </c>
      <c r="P10" s="16">
        <f>'Raw Plate Reader Measurements'!G7-'Raw Plate Reader Measurements'!$J7</f>
        <v>2071</v>
      </c>
      <c r="Q10" s="16">
        <f>'Raw Plate Reader Measurements'!H7-'Raw Plate Reader Measurements'!$J7</f>
        <v>13</v>
      </c>
      <c r="R10" s="16">
        <f>'Raw Plate Reader Measurements'!I7-'Raw Plate Reader Measurements'!$J7</f>
        <v>188</v>
      </c>
      <c r="S10" s="26"/>
      <c r="T10" s="23">
        <f>'Raw Plate Reader Measurements'!M7-'Raw Plate Reader Measurements'!$U7</f>
        <v>2.0000000000000018E-3</v>
      </c>
      <c r="U10" s="23">
        <f>'Raw Plate Reader Measurements'!N7-'Raw Plate Reader Measurements'!$U7</f>
        <v>1.0000000000000009E-3</v>
      </c>
      <c r="V10" s="23">
        <f>'Raw Plate Reader Measurements'!O7-'Raw Plate Reader Measurements'!$U7</f>
        <v>1.0000000000000009E-3</v>
      </c>
      <c r="W10" s="23">
        <f>'Raw Plate Reader Measurements'!P7-'Raw Plate Reader Measurements'!$U7</f>
        <v>2.0000000000000018E-3</v>
      </c>
      <c r="X10" s="23">
        <f>'Raw Plate Reader Measurements'!Q7-'Raw Plate Reader Measurements'!$U7</f>
        <v>2.0000000000000018E-3</v>
      </c>
      <c r="Y10" s="23">
        <f>'Raw Plate Reader Measurements'!R7-'Raw Plate Reader Measurements'!$U7</f>
        <v>0</v>
      </c>
      <c r="Z10" s="23">
        <f>'Raw Plate Reader Measurements'!S7-'Raw Plate Reader Measurements'!$U7</f>
        <v>2.0000000000000018E-3</v>
      </c>
      <c r="AA10" s="23">
        <f>'Raw Plate Reader Measurements'!T7-'Raw Plate Reader Measurements'!$U7</f>
        <v>2.0000000000000018E-3</v>
      </c>
    </row>
    <row r="11" spans="1:28" x14ac:dyDescent="0.35">
      <c r="A11" t="s">
        <v>34</v>
      </c>
      <c r="B11" s="23">
        <f t="shared" si="0"/>
        <v>-0.12280610056717373</v>
      </c>
      <c r="C11" s="23">
        <f t="shared" si="0"/>
        <v>-0.51130590299036927</v>
      </c>
      <c r="D11" s="23">
        <f t="shared" si="0"/>
        <v>-3.0384855322720736</v>
      </c>
      <c r="E11" s="23">
        <f t="shared" si="0"/>
        <v>-1.2435083139191763</v>
      </c>
      <c r="F11" s="23">
        <f t="shared" si="0"/>
        <v>0.28268574092821019</v>
      </c>
      <c r="G11" s="23" t="e">
        <f t="shared" si="0"/>
        <v>#DIV/0!</v>
      </c>
      <c r="H11" s="23" t="e">
        <f t="shared" si="0"/>
        <v>#DIV/0!</v>
      </c>
      <c r="I11" s="23">
        <f t="shared" si="0"/>
        <v>-0.43715882340264212</v>
      </c>
      <c r="K11" s="16">
        <f>'Raw Plate Reader Measurements'!B8-'Raw Plate Reader Measurements'!$J8</f>
        <v>-159</v>
      </c>
      <c r="L11" s="16">
        <f>'Raw Plate Reader Measurements'!C8-'Raw Plate Reader Measurements'!$J8</f>
        <v>331</v>
      </c>
      <c r="M11" s="16">
        <f>'Raw Plate Reader Measurements'!D8-'Raw Plate Reader Measurements'!$J8</f>
        <v>1967</v>
      </c>
      <c r="N11" s="16">
        <f>'Raw Plate Reader Measurements'!E8-'Raw Plate Reader Measurements'!$J8</f>
        <v>805</v>
      </c>
      <c r="O11" s="16">
        <f>'Raw Plate Reader Measurements'!F8-'Raw Plate Reader Measurements'!$J8</f>
        <v>-183</v>
      </c>
      <c r="P11" s="16">
        <f>'Raw Plate Reader Measurements'!G8-'Raw Plate Reader Measurements'!$J8</f>
        <v>1504</v>
      </c>
      <c r="Q11" s="16">
        <f>'Raw Plate Reader Measurements'!H8-'Raw Plate Reader Measurements'!$J8</f>
        <v>-61</v>
      </c>
      <c r="R11" s="16">
        <f>'Raw Plate Reader Measurements'!I8-'Raw Plate Reader Measurements'!$J8</f>
        <v>283</v>
      </c>
      <c r="S11" s="26"/>
      <c r="T11" s="23">
        <f>'Raw Plate Reader Measurements'!M8-'Raw Plate Reader Measurements'!$U8</f>
        <v>1.9999999999999948E-3</v>
      </c>
      <c r="U11" s="23">
        <f>'Raw Plate Reader Measurements'!N8-'Raw Plate Reader Measurements'!$U8</f>
        <v>-1.0000000000000009E-3</v>
      </c>
      <c r="V11" s="23">
        <f>'Raw Plate Reader Measurements'!O8-'Raw Plate Reader Measurements'!$U8</f>
        <v>-1.0000000000000009E-3</v>
      </c>
      <c r="W11" s="23">
        <f>'Raw Plate Reader Measurements'!P8-'Raw Plate Reader Measurements'!$U8</f>
        <v>-1.0000000000000009E-3</v>
      </c>
      <c r="X11" s="23">
        <f>'Raw Plate Reader Measurements'!Q8-'Raw Plate Reader Measurements'!$U8</f>
        <v>-1.0000000000000009E-3</v>
      </c>
      <c r="Y11" s="23">
        <f>'Raw Plate Reader Measurements'!R8-'Raw Plate Reader Measurements'!$U8</f>
        <v>0</v>
      </c>
      <c r="Z11" s="23">
        <f>'Raw Plate Reader Measurements'!S8-'Raw Plate Reader Measurements'!$U8</f>
        <v>0</v>
      </c>
      <c r="AA11" s="23">
        <f>'Raw Plate Reader Measurements'!T8-'Raw Plate Reader Measurements'!$U8</f>
        <v>-1.0000000000000009E-3</v>
      </c>
    </row>
    <row r="12" spans="1:28" x14ac:dyDescent="0.35">
      <c r="A12" t="s">
        <v>33</v>
      </c>
      <c r="B12" s="23">
        <f t="shared" si="0"/>
        <v>-2.0596410996590958E-2</v>
      </c>
      <c r="C12" s="23">
        <f t="shared" si="0"/>
        <v>0.31358035742309659</v>
      </c>
      <c r="D12" s="23">
        <f t="shared" si="0"/>
        <v>3.0199487623751424</v>
      </c>
      <c r="E12" s="23">
        <f t="shared" si="0"/>
        <v>1.6853013297960513</v>
      </c>
      <c r="F12" s="23">
        <f t="shared" si="0"/>
        <v>3.7073539793863637E-2</v>
      </c>
      <c r="G12" s="23">
        <f t="shared" si="0"/>
        <v>1.3052975469089489</v>
      </c>
      <c r="H12" s="23">
        <f t="shared" si="0"/>
        <v>1.2357846597954546E-2</v>
      </c>
      <c r="I12" s="23">
        <f t="shared" si="0"/>
        <v>0.10504169608261388</v>
      </c>
      <c r="K12" s="16">
        <f>'Raw Plate Reader Measurements'!B9-'Raw Plate Reader Measurements'!$J9</f>
        <v>-40</v>
      </c>
      <c r="L12" s="16">
        <f>'Raw Plate Reader Measurements'!C9-'Raw Plate Reader Measurements'!$J9</f>
        <v>203</v>
      </c>
      <c r="M12" s="16">
        <f>'Raw Plate Reader Measurements'!D9-'Raw Plate Reader Measurements'!$J9</f>
        <v>1955</v>
      </c>
      <c r="N12" s="16">
        <f>'Raw Plate Reader Measurements'!E9-'Raw Plate Reader Measurements'!$J9</f>
        <v>1091</v>
      </c>
      <c r="O12" s="16">
        <f>'Raw Plate Reader Measurements'!F9-'Raw Plate Reader Measurements'!$J9</f>
        <v>24</v>
      </c>
      <c r="P12" s="16">
        <f>'Raw Plate Reader Measurements'!G9-'Raw Plate Reader Measurements'!$J9</f>
        <v>1690</v>
      </c>
      <c r="Q12" s="16">
        <f>'Raw Plate Reader Measurements'!H9-'Raw Plate Reader Measurements'!$J9</f>
        <v>16</v>
      </c>
      <c r="R12" s="16">
        <f>'Raw Plate Reader Measurements'!I9-'Raw Plate Reader Measurements'!$J9</f>
        <v>204</v>
      </c>
      <c r="S12" s="26"/>
      <c r="T12" s="23">
        <f>'Raw Plate Reader Measurements'!M9-'Raw Plate Reader Measurements'!$U9</f>
        <v>2.9999999999999957E-3</v>
      </c>
      <c r="U12" s="23">
        <f>'Raw Plate Reader Measurements'!N9-'Raw Plate Reader Measurements'!$U9</f>
        <v>1.0000000000000009E-3</v>
      </c>
      <c r="V12" s="23">
        <f>'Raw Plate Reader Measurements'!O9-'Raw Plate Reader Measurements'!$U9</f>
        <v>1.0000000000000009E-3</v>
      </c>
      <c r="W12" s="23">
        <f>'Raw Plate Reader Measurements'!P9-'Raw Plate Reader Measurements'!$U9</f>
        <v>1.0000000000000009E-3</v>
      </c>
      <c r="X12" s="23">
        <f>'Raw Plate Reader Measurements'!Q9-'Raw Plate Reader Measurements'!$U9</f>
        <v>1.0000000000000009E-3</v>
      </c>
      <c r="Y12" s="23">
        <f>'Raw Plate Reader Measurements'!R9-'Raw Plate Reader Measurements'!$U9</f>
        <v>2.0000000000000018E-3</v>
      </c>
      <c r="Z12" s="23">
        <f>'Raw Plate Reader Measurements'!S9-'Raw Plate Reader Measurements'!$U9</f>
        <v>2.0000000000000018E-3</v>
      </c>
      <c r="AA12" s="23">
        <f>'Raw Plate Reader Measurements'!T9-'Raw Plate Reader Measurements'!$U9</f>
        <v>2.9999999999999957E-3</v>
      </c>
    </row>
    <row r="13" spans="1:28" x14ac:dyDescent="0.35">
      <c r="A13" t="s">
        <v>32</v>
      </c>
      <c r="B13" s="23" t="e">
        <f t="shared" si="0"/>
        <v>#DIV/0!</v>
      </c>
      <c r="C13" s="23" t="e">
        <f t="shared" si="0"/>
        <v>#DIV/0!</v>
      </c>
      <c r="D13" s="23" t="e">
        <f t="shared" si="0"/>
        <v>#DIV/0!</v>
      </c>
      <c r="E13" s="23" t="e">
        <f t="shared" si="0"/>
        <v>#DIV/0!</v>
      </c>
      <c r="F13" s="23" t="e">
        <f t="shared" si="0"/>
        <v>#DIV/0!</v>
      </c>
      <c r="G13" s="23">
        <f t="shared" si="0"/>
        <v>2.5163665135084945</v>
      </c>
      <c r="H13" s="23">
        <f t="shared" si="0"/>
        <v>-0.33984078144375002</v>
      </c>
      <c r="I13" s="23">
        <f t="shared" si="0"/>
        <v>4.402482850521322E-2</v>
      </c>
      <c r="K13" s="16">
        <f>'Raw Plate Reader Measurements'!B10-'Raw Plate Reader Measurements'!$J10</f>
        <v>-351</v>
      </c>
      <c r="L13" s="16">
        <f>'Raw Plate Reader Measurements'!C10-'Raw Plate Reader Measurements'!$J10</f>
        <v>183</v>
      </c>
      <c r="M13" s="16">
        <f>'Raw Plate Reader Measurements'!D10-'Raw Plate Reader Measurements'!$J10</f>
        <v>1780</v>
      </c>
      <c r="N13" s="16">
        <f>'Raw Plate Reader Measurements'!E10-'Raw Plate Reader Measurements'!$J10</f>
        <v>1259</v>
      </c>
      <c r="O13" s="16">
        <f>'Raw Plate Reader Measurements'!F10-'Raw Plate Reader Measurements'!$J10</f>
        <v>-188</v>
      </c>
      <c r="P13" s="16">
        <f>'Raw Plate Reader Measurements'!G10-'Raw Plate Reader Measurements'!$J10</f>
        <v>1629</v>
      </c>
      <c r="Q13" s="16">
        <f>'Raw Plate Reader Measurements'!H10-'Raw Plate Reader Measurements'!$J10</f>
        <v>-220</v>
      </c>
      <c r="R13" s="16">
        <f>'Raw Plate Reader Measurements'!I10-'Raw Plate Reader Measurements'!$J10</f>
        <v>57</v>
      </c>
      <c r="S13" s="26"/>
      <c r="T13" s="23">
        <f>'Raw Plate Reader Measurements'!M10-'Raw Plate Reader Measurements'!$U10</f>
        <v>0</v>
      </c>
      <c r="U13" s="23">
        <f>'Raw Plate Reader Measurements'!N10-'Raw Plate Reader Measurements'!$U10</f>
        <v>0</v>
      </c>
      <c r="V13" s="23">
        <f>'Raw Plate Reader Measurements'!O10-'Raw Plate Reader Measurements'!$U10</f>
        <v>0</v>
      </c>
      <c r="W13" s="23">
        <f>'Raw Plate Reader Measurements'!P10-'Raw Plate Reader Measurements'!$U10</f>
        <v>0</v>
      </c>
      <c r="X13" s="23">
        <f>'Raw Plate Reader Measurements'!Q10-'Raw Plate Reader Measurements'!$U10</f>
        <v>0</v>
      </c>
      <c r="Y13" s="23">
        <f>'Raw Plate Reader Measurements'!R10-'Raw Plate Reader Measurements'!$U10</f>
        <v>1.0000000000000009E-3</v>
      </c>
      <c r="Z13" s="23">
        <f>'Raw Plate Reader Measurements'!S10-'Raw Plate Reader Measurements'!$U10</f>
        <v>1.0000000000000009E-3</v>
      </c>
      <c r="AA13" s="23">
        <f>'Raw Plate Reader Measurements'!T10-'Raw Plate Reader Measurements'!$U10</f>
        <v>1.9999999999999948E-3</v>
      </c>
    </row>
    <row r="14" spans="1:28" x14ac:dyDescent="0.35">
      <c r="A14" t="s">
        <v>36</v>
      </c>
      <c r="B14" s="23">
        <f t="shared" si="0"/>
        <v>0.28423047175295552</v>
      </c>
      <c r="C14" s="23">
        <f t="shared" si="0"/>
        <v>0.16683092907238678</v>
      </c>
      <c r="D14" s="23">
        <f t="shared" si="0"/>
        <v>-0.6235563429217913</v>
      </c>
      <c r="E14" s="23">
        <f t="shared" si="0"/>
        <v>-5.6640130240625135E-2</v>
      </c>
      <c r="F14" s="23">
        <f t="shared" si="0"/>
        <v>0.21626231546420507</v>
      </c>
      <c r="G14" s="23">
        <f t="shared" si="0"/>
        <v>-0.96236730381571367</v>
      </c>
      <c r="H14" s="23">
        <f t="shared" si="0"/>
        <v>-1.316110662682159</v>
      </c>
      <c r="I14" s="23">
        <f t="shared" si="0"/>
        <v>3.1409526769801209E-2</v>
      </c>
      <c r="K14" s="16">
        <f>'Raw Plate Reader Measurements'!B11-'Raw Plate Reader Measurements'!$J11</f>
        <v>-368</v>
      </c>
      <c r="L14" s="16">
        <f>'Raw Plate Reader Measurements'!C11-'Raw Plate Reader Measurements'!$J11</f>
        <v>-324</v>
      </c>
      <c r="M14" s="16">
        <f>'Raw Plate Reader Measurements'!D11-'Raw Plate Reader Measurements'!$J11</f>
        <v>1211</v>
      </c>
      <c r="N14" s="16">
        <f>'Raw Plate Reader Measurements'!E11-'Raw Plate Reader Measurements'!$J11</f>
        <v>110</v>
      </c>
      <c r="O14" s="16">
        <f>'Raw Plate Reader Measurements'!F11-'Raw Plate Reader Measurements'!$J11</f>
        <v>-420</v>
      </c>
      <c r="P14" s="16">
        <f>'Raw Plate Reader Measurements'!G11-'Raw Plate Reader Measurements'!$J11</f>
        <v>1246</v>
      </c>
      <c r="Q14" s="16">
        <f>'Raw Plate Reader Measurements'!H11-'Raw Plate Reader Measurements'!$J11</f>
        <v>852</v>
      </c>
      <c r="R14" s="16">
        <f>'Raw Plate Reader Measurements'!I11-'Raw Plate Reader Measurements'!$J11</f>
        <v>-61</v>
      </c>
      <c r="S14" s="26"/>
      <c r="T14" s="23">
        <f>'Raw Plate Reader Measurements'!M11-'Raw Plate Reader Measurements'!$U11</f>
        <v>-1.9999999999999948E-3</v>
      </c>
      <c r="U14" s="23">
        <f>'Raw Plate Reader Measurements'!N11-'Raw Plate Reader Measurements'!$U11</f>
        <v>-2.9999999999999957E-3</v>
      </c>
      <c r="V14" s="23">
        <f>'Raw Plate Reader Measurements'!O11-'Raw Plate Reader Measurements'!$U11</f>
        <v>-2.9999999999999957E-3</v>
      </c>
      <c r="W14" s="23">
        <f>'Raw Plate Reader Measurements'!P11-'Raw Plate Reader Measurements'!$U11</f>
        <v>-2.9999999999999957E-3</v>
      </c>
      <c r="X14" s="23">
        <f>'Raw Plate Reader Measurements'!Q11-'Raw Plate Reader Measurements'!$U11</f>
        <v>-2.9999999999999957E-3</v>
      </c>
      <c r="Y14" s="23">
        <f>'Raw Plate Reader Measurements'!R11-'Raw Plate Reader Measurements'!$U11</f>
        <v>-1.9999999999999948E-3</v>
      </c>
      <c r="Z14" s="23">
        <f>'Raw Plate Reader Measurements'!S11-'Raw Plate Reader Measurements'!$U11</f>
        <v>-1.0000000000000009E-3</v>
      </c>
      <c r="AA14" s="23">
        <f>'Raw Plate Reader Measurements'!T11-'Raw Plate Reader Measurements'!$U11</f>
        <v>-2.9999999999999957E-3</v>
      </c>
    </row>
    <row r="15" spans="1:28" x14ac:dyDescent="0.35">
      <c r="A15" t="s">
        <v>37</v>
      </c>
      <c r="B15" s="23">
        <f t="shared" si="0"/>
        <v>0.60707921412451704</v>
      </c>
      <c r="C15" s="23">
        <f t="shared" si="0"/>
        <v>0.34601970474272731</v>
      </c>
      <c r="D15" s="23">
        <f t="shared" si="0"/>
        <v>-2.086931344229574</v>
      </c>
      <c r="E15" s="23">
        <f t="shared" si="0"/>
        <v>0.11662717726819642</v>
      </c>
      <c r="F15" s="23">
        <f t="shared" si="0"/>
        <v>0.28577520257769884</v>
      </c>
      <c r="G15" s="23">
        <f t="shared" si="0"/>
        <v>1.9355477234046443</v>
      </c>
      <c r="H15" s="23" t="e">
        <f t="shared" si="0"/>
        <v>#DIV/0!</v>
      </c>
      <c r="I15" s="23">
        <f t="shared" si="0"/>
        <v>7.182998335061104E-2</v>
      </c>
      <c r="K15" s="16">
        <f>'Raw Plate Reader Measurements'!B12-'Raw Plate Reader Measurements'!$J12</f>
        <v>-393</v>
      </c>
      <c r="L15" s="16">
        <f>'Raw Plate Reader Measurements'!C12-'Raw Plate Reader Measurements'!$J12</f>
        <v>-224</v>
      </c>
      <c r="M15" s="16">
        <f>'Raw Plate Reader Measurements'!D12-'Raw Plate Reader Measurements'!$J12</f>
        <v>1351</v>
      </c>
      <c r="N15" s="16">
        <f>'Raw Plate Reader Measurements'!E12-'Raw Plate Reader Measurements'!$J12</f>
        <v>151</v>
      </c>
      <c r="O15" s="16">
        <f>'Raw Plate Reader Measurements'!F12-'Raw Plate Reader Measurements'!$J12</f>
        <v>-185</v>
      </c>
      <c r="P15" s="16">
        <f>'Raw Plate Reader Measurements'!G12-'Raw Plate Reader Measurements'!$J12</f>
        <v>1253</v>
      </c>
      <c r="Q15" s="16">
        <f>'Raw Plate Reader Measurements'!H12-'Raw Plate Reader Measurements'!$J12</f>
        <v>651</v>
      </c>
      <c r="R15" s="16">
        <f>'Raw Plate Reader Measurements'!I12-'Raw Plate Reader Measurements'!$J12</f>
        <v>93</v>
      </c>
      <c r="S15" s="26"/>
      <c r="T15" s="23">
        <f>'Raw Plate Reader Measurements'!M12-'Raw Plate Reader Measurements'!$U12</f>
        <v>-1.0000000000000009E-3</v>
      </c>
      <c r="U15" s="23">
        <f>'Raw Plate Reader Measurements'!N12-'Raw Plate Reader Measurements'!$U12</f>
        <v>-1.0000000000000009E-3</v>
      </c>
      <c r="V15" s="23">
        <f>'Raw Plate Reader Measurements'!O12-'Raw Plate Reader Measurements'!$U12</f>
        <v>-1.0000000000000009E-3</v>
      </c>
      <c r="W15" s="23">
        <f>'Raw Plate Reader Measurements'!P12-'Raw Plate Reader Measurements'!$U12</f>
        <v>1.9999999999999948E-3</v>
      </c>
      <c r="X15" s="23">
        <f>'Raw Plate Reader Measurements'!Q12-'Raw Plate Reader Measurements'!$U12</f>
        <v>-1.0000000000000009E-3</v>
      </c>
      <c r="Y15" s="23">
        <f>'Raw Plate Reader Measurements'!R12-'Raw Plate Reader Measurements'!$U12</f>
        <v>9.9999999999999395E-4</v>
      </c>
      <c r="Z15" s="23">
        <f>'Raw Plate Reader Measurements'!S12-'Raw Plate Reader Measurements'!$U12</f>
        <v>0</v>
      </c>
      <c r="AA15" s="23">
        <f>'Raw Plate Reader Measurements'!T12-'Raw Plate Reader Measurements'!$U12</f>
        <v>1.9999999999999948E-3</v>
      </c>
    </row>
    <row r="16" spans="1:28" x14ac:dyDescent="0.35">
      <c r="A16" t="s">
        <v>38</v>
      </c>
      <c r="B16" s="23">
        <f t="shared" si="0"/>
        <v>-0.51130590299037282</v>
      </c>
      <c r="C16" s="23">
        <f t="shared" si="0"/>
        <v>0.12666792762903409</v>
      </c>
      <c r="D16" s="23">
        <f t="shared" si="0"/>
        <v>-1.8011561416518751</v>
      </c>
      <c r="E16" s="23">
        <f t="shared" si="0"/>
        <v>0.58081879010386761</v>
      </c>
      <c r="F16" s="23" t="e">
        <f t="shared" si="0"/>
        <v>#DIV/0!</v>
      </c>
      <c r="G16" s="23" t="e">
        <f t="shared" si="0"/>
        <v>#DIV/0!</v>
      </c>
      <c r="H16" s="23">
        <f t="shared" si="0"/>
        <v>1.2465977755686735</v>
      </c>
      <c r="I16" s="23">
        <f t="shared" si="0"/>
        <v>2.9349885670142146E-2</v>
      </c>
      <c r="K16" s="16">
        <f>'Raw Plate Reader Measurements'!B13-'Raw Plate Reader Measurements'!$J13</f>
        <v>-331</v>
      </c>
      <c r="L16" s="16">
        <f>'Raw Plate Reader Measurements'!C13-'Raw Plate Reader Measurements'!$J13</f>
        <v>-82</v>
      </c>
      <c r="M16" s="16">
        <f>'Raw Plate Reader Measurements'!D13-'Raw Plate Reader Measurements'!$J13</f>
        <v>1166</v>
      </c>
      <c r="N16" s="16">
        <f>'Raw Plate Reader Measurements'!E13-'Raw Plate Reader Measurements'!$J13</f>
        <v>376</v>
      </c>
      <c r="O16" s="16">
        <f>'Raw Plate Reader Measurements'!F13-'Raw Plate Reader Measurements'!$J13</f>
        <v>-439</v>
      </c>
      <c r="P16" s="16">
        <f>'Raw Plate Reader Measurements'!G13-'Raw Plate Reader Measurements'!$J13</f>
        <v>1291</v>
      </c>
      <c r="Q16" s="16">
        <f>'Raw Plate Reader Measurements'!H13-'Raw Plate Reader Measurements'!$J13</f>
        <v>807</v>
      </c>
      <c r="R16" s="16">
        <f>'Raw Plate Reader Measurements'!I13-'Raw Plate Reader Measurements'!$J13</f>
        <v>38</v>
      </c>
      <c r="S16" s="26"/>
      <c r="T16" s="23">
        <f>'Raw Plate Reader Measurements'!M13-'Raw Plate Reader Measurements'!$U13</f>
        <v>9.9999999999999395E-4</v>
      </c>
      <c r="U16" s="23">
        <f>'Raw Plate Reader Measurements'!N13-'Raw Plate Reader Measurements'!$U13</f>
        <v>-1.0000000000000009E-3</v>
      </c>
      <c r="V16" s="23">
        <f>'Raw Plate Reader Measurements'!O13-'Raw Plate Reader Measurements'!$U13</f>
        <v>-1.0000000000000009E-3</v>
      </c>
      <c r="W16" s="23">
        <f>'Raw Plate Reader Measurements'!P13-'Raw Plate Reader Measurements'!$U13</f>
        <v>9.9999999999999395E-4</v>
      </c>
      <c r="X16" s="23">
        <f>'Raw Plate Reader Measurements'!Q13-'Raw Plate Reader Measurements'!$U13</f>
        <v>0</v>
      </c>
      <c r="Y16" s="23">
        <f>'Raw Plate Reader Measurements'!R13-'Raw Plate Reader Measurements'!$U13</f>
        <v>0</v>
      </c>
      <c r="Z16" s="23">
        <f>'Raw Plate Reader Measurements'!S13-'Raw Plate Reader Measurements'!$U13</f>
        <v>9.9999999999999395E-4</v>
      </c>
      <c r="AA16" s="23">
        <f>'Raw Plate Reader Measurements'!T13-'Raw Plate Reader Measurements'!$U13</f>
        <v>1.9999999999999948E-3</v>
      </c>
    </row>
    <row r="17" spans="1:27" x14ac:dyDescent="0.35">
      <c r="A17" t="s">
        <v>39</v>
      </c>
      <c r="B17" s="23">
        <f t="shared" si="0"/>
        <v>-9.4035488956310448E-2</v>
      </c>
      <c r="C17" s="23">
        <f t="shared" si="0"/>
        <v>3.3984078144375082E-2</v>
      </c>
      <c r="D17" s="23">
        <f t="shared" si="0"/>
        <v>-0.88899258964035521</v>
      </c>
      <c r="E17" s="23">
        <f t="shared" si="0"/>
        <v>0.46187451659855111</v>
      </c>
      <c r="F17" s="23">
        <f t="shared" si="0"/>
        <v>0.31280799201072446</v>
      </c>
      <c r="G17" s="23">
        <f t="shared" si="0"/>
        <v>-2.1379074614461366</v>
      </c>
      <c r="H17" s="23" t="e">
        <f t="shared" si="0"/>
        <v>#DIV/0!</v>
      </c>
      <c r="I17" s="23">
        <f t="shared" si="0"/>
        <v>4.2093914974282672E-2</v>
      </c>
      <c r="K17" s="16">
        <f>'Raw Plate Reader Measurements'!B14-'Raw Plate Reader Measurements'!$J14</f>
        <v>-487</v>
      </c>
      <c r="L17" s="16">
        <f>'Raw Plate Reader Measurements'!C14-'Raw Plate Reader Measurements'!$J14</f>
        <v>-66</v>
      </c>
      <c r="M17" s="16">
        <f>'Raw Plate Reader Measurements'!D14-'Raw Plate Reader Measurements'!$J14</f>
        <v>1151</v>
      </c>
      <c r="N17" s="16">
        <f>'Raw Plate Reader Measurements'!E14-'Raw Plate Reader Measurements'!$J14</f>
        <v>299</v>
      </c>
      <c r="O17" s="16">
        <f>'Raw Plate Reader Measurements'!F14-'Raw Plate Reader Measurements'!$J14</f>
        <v>-405</v>
      </c>
      <c r="P17" s="16">
        <f>'Raw Plate Reader Measurements'!G14-'Raw Plate Reader Measurements'!$J14</f>
        <v>1384</v>
      </c>
      <c r="Q17" s="16">
        <f>'Raw Plate Reader Measurements'!H14-'Raw Plate Reader Measurements'!$J14</f>
        <v>774</v>
      </c>
      <c r="R17" s="16">
        <f>'Raw Plate Reader Measurements'!I14-'Raw Plate Reader Measurements'!$J14</f>
        <v>109</v>
      </c>
      <c r="S17" s="26"/>
      <c r="T17" s="23">
        <f>'Raw Plate Reader Measurements'!M14-'Raw Plate Reader Measurements'!$U14</f>
        <v>8.0000000000000002E-3</v>
      </c>
      <c r="U17" s="23">
        <f>'Raw Plate Reader Measurements'!N14-'Raw Plate Reader Measurements'!$U14</f>
        <v>-2.9999999999999957E-3</v>
      </c>
      <c r="V17" s="23">
        <f>'Raw Plate Reader Measurements'!O14-'Raw Plate Reader Measurements'!$U14</f>
        <v>-2.0000000000000018E-3</v>
      </c>
      <c r="W17" s="23">
        <f>'Raw Plate Reader Measurements'!P14-'Raw Plate Reader Measurements'!$U14</f>
        <v>1.0000000000000009E-3</v>
      </c>
      <c r="X17" s="23">
        <f>'Raw Plate Reader Measurements'!Q14-'Raw Plate Reader Measurements'!$U14</f>
        <v>-2.0000000000000018E-3</v>
      </c>
      <c r="Y17" s="23">
        <f>'Raw Plate Reader Measurements'!R14-'Raw Plate Reader Measurements'!$U14</f>
        <v>-1.0000000000000009E-3</v>
      </c>
      <c r="Z17" s="23">
        <f>'Raw Plate Reader Measurements'!S14-'Raw Plate Reader Measurements'!$U14</f>
        <v>0</v>
      </c>
      <c r="AA17" s="23">
        <f>'Raw Plate Reader Measurements'!T14-'Raw Plate Reader Measurements'!$U14</f>
        <v>4.0000000000000036E-3</v>
      </c>
    </row>
    <row r="18" spans="1:27" x14ac:dyDescent="0.35">
      <c r="B18" s="25"/>
      <c r="C18" s="25"/>
      <c r="D18" s="25"/>
      <c r="E18" s="25"/>
      <c r="F18" s="25"/>
      <c r="G18" s="25"/>
      <c r="H18" s="25"/>
      <c r="I18" s="25"/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35">
      <c r="A19" s="17" t="s">
        <v>25</v>
      </c>
      <c r="B19" s="25" t="s">
        <v>47</v>
      </c>
      <c r="C19" s="25" t="s">
        <v>48</v>
      </c>
      <c r="D19" s="25" t="s">
        <v>40</v>
      </c>
      <c r="E19" s="25" t="s">
        <v>41</v>
      </c>
      <c r="F19" s="25" t="s">
        <v>42</v>
      </c>
      <c r="G19" s="25" t="s">
        <v>43</v>
      </c>
      <c r="H19" s="25" t="s">
        <v>44</v>
      </c>
      <c r="I19" s="25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35">
      <c r="A20" t="s">
        <v>31</v>
      </c>
      <c r="B20" s="23">
        <f t="shared" ref="B20:I27" si="1">K20/T20*$B$3/$B$2</f>
        <v>1.0865185351572406E-3</v>
      </c>
      <c r="C20" s="23">
        <f t="shared" si="1"/>
        <v>0.18564094145011037</v>
      </c>
      <c r="D20" s="23">
        <f t="shared" si="1"/>
        <v>0.75504235955181265</v>
      </c>
      <c r="E20" s="23">
        <f t="shared" si="1"/>
        <v>0.26907603068789804</v>
      </c>
      <c r="F20" s="23" t="e">
        <f t="shared" si="1"/>
        <v>#REF!</v>
      </c>
      <c r="G20" s="23">
        <f t="shared" si="1"/>
        <v>0.73998664273193082</v>
      </c>
      <c r="H20" s="23">
        <f t="shared" si="1"/>
        <v>2.5673749247492692E-2</v>
      </c>
      <c r="I20" s="23">
        <f t="shared" si="1"/>
        <v>0.16121124607199216</v>
      </c>
      <c r="K20" s="16">
        <f>'Raw Plate Reader Measurements'!B17-'Raw Plate Reader Measurements'!$J17</f>
        <v>313</v>
      </c>
      <c r="L20" s="16">
        <f>'Raw Plate Reader Measurements'!C17-'Raw Plate Reader Measurements'!$J17</f>
        <v>50955</v>
      </c>
      <c r="M20" s="16">
        <f>'Raw Plate Reader Measurements'!D17-'Raw Plate Reader Measurements'!$J17</f>
        <v>13686</v>
      </c>
      <c r="N20" s="16">
        <f>'Raw Plate Reader Measurements'!E17-'Raw Plate Reader Measurements'!$J17</f>
        <v>46857</v>
      </c>
      <c r="O20" s="16" t="e">
        <f>'Raw Plate Reader Measurements'!#REF!-'Raw Plate Reader Measurements'!$J17</f>
        <v>#REF!</v>
      </c>
      <c r="P20" s="16">
        <f>'Raw Plate Reader Measurements'!G17-'Raw Plate Reader Measurements'!$J17</f>
        <v>73293</v>
      </c>
      <c r="Q20" s="16">
        <f>'Raw Plate Reader Measurements'!H17-'Raw Plate Reader Measurements'!$J17</f>
        <v>4770</v>
      </c>
      <c r="R20" s="16">
        <f>'Raw Plate Reader Measurements'!I17-'Raw Plate Reader Measurements'!$J17</f>
        <v>47276</v>
      </c>
      <c r="S20" s="26"/>
      <c r="T20" s="23">
        <f>'Raw Plate Reader Measurements'!M17-'Raw Plate Reader Measurements'!$U17</f>
        <v>0.44500000000000001</v>
      </c>
      <c r="U20" s="23">
        <f>'Raw Plate Reader Measurements'!N17-'Raw Plate Reader Measurements'!$U17</f>
        <v>0.42400000000000004</v>
      </c>
      <c r="V20" s="23">
        <f>'Raw Plate Reader Measurements'!O17-'Raw Plate Reader Measurements'!$U17</f>
        <v>2.8000000000000004E-2</v>
      </c>
      <c r="W20" s="23">
        <f>'Raw Plate Reader Measurements'!P17-'Raw Plate Reader Measurements'!$U17</f>
        <v>0.26900000000000002</v>
      </c>
      <c r="X20" s="23">
        <f>'Raw Plate Reader Measurements'!Q17-'Raw Plate Reader Measurements'!$U17</f>
        <v>0.28300000000000003</v>
      </c>
      <c r="Y20" s="23">
        <f>'Raw Plate Reader Measurements'!R17-'Raw Plate Reader Measurements'!$U17</f>
        <v>0.153</v>
      </c>
      <c r="Z20" s="23">
        <f>'Raw Plate Reader Measurements'!S17-'Raw Plate Reader Measurements'!$U17</f>
        <v>0.28700000000000003</v>
      </c>
      <c r="AA20" s="23">
        <f>'Raw Plate Reader Measurements'!T17-'Raw Plate Reader Measurements'!$U17</f>
        <v>0.45300000000000001</v>
      </c>
    </row>
    <row r="21" spans="1:27" x14ac:dyDescent="0.35">
      <c r="A21" t="s">
        <v>34</v>
      </c>
      <c r="B21" s="23">
        <f t="shared" si="1"/>
        <v>2.6489962335976879E-3</v>
      </c>
      <c r="C21" s="23">
        <f t="shared" si="1"/>
        <v>0.17927496236871734</v>
      </c>
      <c r="D21" s="23">
        <f t="shared" si="1"/>
        <v>0.76673461936583387</v>
      </c>
      <c r="E21" s="23">
        <f t="shared" si="1"/>
        <v>0.25626977109534316</v>
      </c>
      <c r="F21" s="23">
        <f t="shared" si="1"/>
        <v>3.8412306508642082E-3</v>
      </c>
      <c r="G21" s="23">
        <f t="shared" si="1"/>
        <v>0.74014009402222269</v>
      </c>
      <c r="H21" s="23">
        <f t="shared" si="1"/>
        <v>2.5260309832838203E-2</v>
      </c>
      <c r="I21" s="23">
        <f t="shared" si="1"/>
        <v>0.15496004354862067</v>
      </c>
      <c r="K21" s="16">
        <f>'Raw Plate Reader Measurements'!B18-'Raw Plate Reader Measurements'!$J18</f>
        <v>854</v>
      </c>
      <c r="L21" s="16">
        <f>'Raw Plate Reader Measurements'!C18-'Raw Plate Reader Measurements'!$J18</f>
        <v>54082</v>
      </c>
      <c r="M21" s="16">
        <f>'Raw Plate Reader Measurements'!D18-'Raw Plate Reader Measurements'!$J18</f>
        <v>15387</v>
      </c>
      <c r="N21" s="16">
        <f>'Raw Plate Reader Measurements'!E18-'Raw Plate Reader Measurements'!$J18</f>
        <v>47779</v>
      </c>
      <c r="O21" s="16">
        <f>'Raw Plate Reader Measurements'!F17-'Raw Plate Reader Measurements'!$J18</f>
        <v>746</v>
      </c>
      <c r="P21" s="16">
        <f>'Raw Plate Reader Measurements'!G18-'Raw Plate Reader Measurements'!$J18</f>
        <v>79537</v>
      </c>
      <c r="Q21" s="16">
        <f>'Raw Plate Reader Measurements'!H18-'Raw Plate Reader Measurements'!$J18</f>
        <v>5102</v>
      </c>
      <c r="R21" s="16">
        <f>'Raw Plate Reader Measurements'!I18-'Raw Plate Reader Measurements'!$J18</f>
        <v>48051</v>
      </c>
      <c r="S21" s="26"/>
      <c r="T21" s="23">
        <f>'Raw Plate Reader Measurements'!M18-'Raw Plate Reader Measurements'!$U18</f>
        <v>0.49800000000000005</v>
      </c>
      <c r="U21" s="23">
        <f>'Raw Plate Reader Measurements'!N18-'Raw Plate Reader Measurements'!$U18</f>
        <v>0.46600000000000003</v>
      </c>
      <c r="V21" s="23">
        <f>'Raw Plate Reader Measurements'!O18-'Raw Plate Reader Measurements'!$U18</f>
        <v>3.0999999999999993E-2</v>
      </c>
      <c r="W21" s="23">
        <f>'Raw Plate Reader Measurements'!P18-'Raw Plate Reader Measurements'!$U18</f>
        <v>0.28800000000000003</v>
      </c>
      <c r="X21" s="23">
        <f>'Raw Plate Reader Measurements'!Q18-'Raw Plate Reader Measurements'!$U18</f>
        <v>0.30000000000000004</v>
      </c>
      <c r="Y21" s="23">
        <f>'Raw Plate Reader Measurements'!R18-'Raw Plate Reader Measurements'!$U18</f>
        <v>0.16599999999999998</v>
      </c>
      <c r="Z21" s="23">
        <f>'Raw Plate Reader Measurements'!S18-'Raw Plate Reader Measurements'!$U18</f>
        <v>0.312</v>
      </c>
      <c r="AA21" s="23">
        <f>'Raw Plate Reader Measurements'!T18-'Raw Plate Reader Measurements'!$U18</f>
        <v>0.47900000000000004</v>
      </c>
    </row>
    <row r="22" spans="1:27" x14ac:dyDescent="0.35">
      <c r="A22" t="s">
        <v>33</v>
      </c>
      <c r="B22" s="23">
        <f t="shared" si="1"/>
        <v>3.7562302281380425E-3</v>
      </c>
      <c r="C22" s="23">
        <f t="shared" si="1"/>
        <v>0.179360773010071</v>
      </c>
      <c r="D22" s="23">
        <f t="shared" si="1"/>
        <v>0.71203741124363162</v>
      </c>
      <c r="E22" s="23">
        <f t="shared" si="1"/>
        <v>0.25531572152640264</v>
      </c>
      <c r="F22" s="23">
        <f t="shared" si="1"/>
        <v>7.3642896610206614E-3</v>
      </c>
      <c r="G22" s="23">
        <f t="shared" si="1"/>
        <v>0.74362405702691703</v>
      </c>
      <c r="H22" s="23">
        <f t="shared" si="1"/>
        <v>2.5501149547474015E-2</v>
      </c>
      <c r="I22" s="23">
        <f t="shared" si="1"/>
        <v>0.15598691868268139</v>
      </c>
      <c r="K22" s="16">
        <f>'Raw Plate Reader Measurements'!B19-'Raw Plate Reader Measurements'!$J19</f>
        <v>1245</v>
      </c>
      <c r="L22" s="16">
        <f>'Raw Plate Reader Measurements'!C19-'Raw Plate Reader Measurements'!$J19</f>
        <v>55269</v>
      </c>
      <c r="M22" s="16">
        <f>'Raw Plate Reader Measurements'!D19-'Raw Plate Reader Measurements'!$J19</f>
        <v>17055</v>
      </c>
      <c r="N22" s="16">
        <f>'Raw Plate Reader Measurements'!E19-'Raw Plate Reader Measurements'!$J19</f>
        <v>46940</v>
      </c>
      <c r="O22" s="16">
        <f>'Raw Plate Reader Measurements'!F18-'Raw Plate Reader Measurements'!$J19</f>
        <v>1373</v>
      </c>
      <c r="P22" s="16">
        <f>'Raw Plate Reader Measurements'!G19-'Raw Plate Reader Measurements'!$J19</f>
        <v>79430</v>
      </c>
      <c r="Q22" s="16">
        <f>'Raw Plate Reader Measurements'!H19-'Raw Plate Reader Measurements'!$J19</f>
        <v>4870</v>
      </c>
      <c r="R22" s="16">
        <f>'Raw Plate Reader Measurements'!I19-'Raw Plate Reader Measurements'!$J19</f>
        <v>50490</v>
      </c>
      <c r="S22" s="26"/>
      <c r="T22" s="23">
        <f>'Raw Plate Reader Measurements'!M19-'Raw Plate Reader Measurements'!$U19</f>
        <v>0.51200000000000001</v>
      </c>
      <c r="U22" s="23">
        <f>'Raw Plate Reader Measurements'!N19-'Raw Plate Reader Measurements'!$U19</f>
        <v>0.47600000000000003</v>
      </c>
      <c r="V22" s="23">
        <f>'Raw Plate Reader Measurements'!O19-'Raw Plate Reader Measurements'!$U19</f>
        <v>3.6999999999999998E-2</v>
      </c>
      <c r="W22" s="23">
        <f>'Raw Plate Reader Measurements'!P19-'Raw Plate Reader Measurements'!$U19</f>
        <v>0.28400000000000003</v>
      </c>
      <c r="X22" s="23">
        <f>'Raw Plate Reader Measurements'!Q19-'Raw Plate Reader Measurements'!$U19</f>
        <v>0.28800000000000003</v>
      </c>
      <c r="Y22" s="23">
        <f>'Raw Plate Reader Measurements'!R19-'Raw Plate Reader Measurements'!$U19</f>
        <v>0.16499999999999998</v>
      </c>
      <c r="Z22" s="23">
        <f>'Raw Plate Reader Measurements'!S19-'Raw Plate Reader Measurements'!$U19</f>
        <v>0.29500000000000004</v>
      </c>
      <c r="AA22" s="23">
        <f>'Raw Plate Reader Measurements'!T19-'Raw Plate Reader Measurements'!$U19</f>
        <v>0.5</v>
      </c>
    </row>
    <row r="23" spans="1:27" x14ac:dyDescent="0.35">
      <c r="A23" t="s">
        <v>32</v>
      </c>
      <c r="B23" s="23">
        <f t="shared" si="1"/>
        <v>5.1270637879646096E-3</v>
      </c>
      <c r="C23" s="23">
        <f t="shared" si="1"/>
        <v>0.18123307901713034</v>
      </c>
      <c r="D23" s="23">
        <f t="shared" si="1"/>
        <v>0.86250793049998176</v>
      </c>
      <c r="E23" s="23">
        <f t="shared" si="1"/>
        <v>0.26890996976724429</v>
      </c>
      <c r="F23" s="23">
        <f t="shared" si="1"/>
        <v>6.6546185529548331E-3</v>
      </c>
      <c r="G23" s="23">
        <f t="shared" si="1"/>
        <v>0.75523378918930273</v>
      </c>
      <c r="H23" s="23">
        <f t="shared" si="1"/>
        <v>2.9840925932312447E-2</v>
      </c>
      <c r="I23" s="23">
        <f t="shared" si="1"/>
        <v>0.15705666736260082</v>
      </c>
      <c r="K23" s="16">
        <f>'Raw Plate Reader Measurements'!B20-'Raw Plate Reader Measurements'!$J20</f>
        <v>1706</v>
      </c>
      <c r="L23" s="16">
        <f>'Raw Plate Reader Measurements'!C20-'Raw Plate Reader Measurements'!$J20</f>
        <v>55142</v>
      </c>
      <c r="M23" s="16">
        <f>'Raw Plate Reader Measurements'!D20-'Raw Plate Reader Measurements'!$J20</f>
        <v>17309</v>
      </c>
      <c r="N23" s="16">
        <f>'Raw Plate Reader Measurements'!E20-'Raw Plate Reader Measurements'!$J20</f>
        <v>46654</v>
      </c>
      <c r="O23" s="16">
        <f>'Raw Plate Reader Measurements'!F19-'Raw Plate Reader Measurements'!$J20</f>
        <v>1301</v>
      </c>
      <c r="P23" s="16">
        <f>'Raw Plate Reader Measurements'!G20-'Raw Plate Reader Measurements'!$J20</f>
        <v>81159</v>
      </c>
      <c r="Q23" s="16">
        <f>'Raw Plate Reader Measurements'!H20-'Raw Plate Reader Measurements'!$J20</f>
        <v>5834</v>
      </c>
      <c r="R23" s="16">
        <f>'Raw Plate Reader Measurements'!I20-'Raw Plate Reader Measurements'!$J20</f>
        <v>52158</v>
      </c>
      <c r="S23" s="26"/>
      <c r="T23" s="23">
        <f>'Raw Plate Reader Measurements'!M20-'Raw Plate Reader Measurements'!$U20</f>
        <v>0.51400000000000001</v>
      </c>
      <c r="U23" s="23">
        <f>'Raw Plate Reader Measurements'!N20-'Raw Plate Reader Measurements'!$U20</f>
        <v>0.47000000000000003</v>
      </c>
      <c r="V23" s="23">
        <f>'Raw Plate Reader Measurements'!O20-'Raw Plate Reader Measurements'!$U20</f>
        <v>3.0999999999999993E-2</v>
      </c>
      <c r="W23" s="23">
        <f>'Raw Plate Reader Measurements'!P20-'Raw Plate Reader Measurements'!$U20</f>
        <v>0.26800000000000002</v>
      </c>
      <c r="X23" s="23">
        <f>'Raw Plate Reader Measurements'!Q20-'Raw Plate Reader Measurements'!$U20</f>
        <v>0.30200000000000005</v>
      </c>
      <c r="Y23" s="23">
        <f>'Raw Plate Reader Measurements'!R20-'Raw Plate Reader Measurements'!$U20</f>
        <v>0.16599999999999998</v>
      </c>
      <c r="Z23" s="23">
        <f>'Raw Plate Reader Measurements'!S20-'Raw Plate Reader Measurements'!$U20</f>
        <v>0.30200000000000005</v>
      </c>
      <c r="AA23" s="23">
        <f>'Raw Plate Reader Measurements'!T20-'Raw Plate Reader Measurements'!$U20</f>
        <v>0.51300000000000001</v>
      </c>
    </row>
    <row r="24" spans="1:27" x14ac:dyDescent="0.35">
      <c r="A24" t="s">
        <v>36</v>
      </c>
      <c r="B24" s="23">
        <f t="shared" si="1"/>
        <v>3.7617531379986247E-3</v>
      </c>
      <c r="C24" s="23">
        <f t="shared" si="1"/>
        <v>0.19671937434113462</v>
      </c>
      <c r="D24" s="23">
        <f t="shared" si="1"/>
        <v>0.64597834489307926</v>
      </c>
      <c r="E24" s="23">
        <f t="shared" si="1"/>
        <v>0.21859996895564293</v>
      </c>
      <c r="F24" s="23">
        <f t="shared" si="1"/>
        <v>7.4270349877981244E-3</v>
      </c>
      <c r="G24" s="23">
        <f t="shared" si="1"/>
        <v>0.69701435140632306</v>
      </c>
      <c r="H24" s="23">
        <f t="shared" si="1"/>
        <v>0.1169639527874289</v>
      </c>
      <c r="I24" s="23">
        <f t="shared" si="1"/>
        <v>0.17044707649164242</v>
      </c>
      <c r="K24" s="16">
        <f>'Raw Plate Reader Measurements'!B21-'Raw Plate Reader Measurements'!$J21</f>
        <v>733</v>
      </c>
      <c r="L24" s="16">
        <f>'Raw Plate Reader Measurements'!C21-'Raw Plate Reader Measurements'!$J21</f>
        <v>61000</v>
      </c>
      <c r="M24" s="16">
        <f>'Raw Plate Reader Measurements'!D21-'Raw Plate Reader Measurements'!$J21</f>
        <v>9200</v>
      </c>
      <c r="N24" s="16">
        <f>'Raw Plate Reader Measurements'!E21-'Raw Plate Reader Measurements'!$J21</f>
        <v>37218</v>
      </c>
      <c r="O24" s="16">
        <f>'Raw Plate Reader Measurements'!F20-'Raw Plate Reader Measurements'!$J21</f>
        <v>1928</v>
      </c>
      <c r="P24" s="16">
        <f>'Raw Plate Reader Measurements'!G21-'Raw Plate Reader Measurements'!$J21</f>
        <v>61366</v>
      </c>
      <c r="Q24" s="16">
        <f>'Raw Plate Reader Measurements'!H21-'Raw Plate Reader Measurements'!$J21</f>
        <v>29000</v>
      </c>
      <c r="R24" s="16">
        <f>'Raw Plate Reader Measurements'!I21-'Raw Plate Reader Measurements'!$J21</f>
        <v>53074</v>
      </c>
      <c r="S24" s="26"/>
      <c r="T24" s="23">
        <f>'Raw Plate Reader Measurements'!M21-'Raw Plate Reader Measurements'!$U21</f>
        <v>0.30100000000000005</v>
      </c>
      <c r="U24" s="23">
        <f>'Raw Plate Reader Measurements'!N21-'Raw Plate Reader Measurements'!$U21</f>
        <v>0.47900000000000004</v>
      </c>
      <c r="V24" s="23">
        <f>'Raw Plate Reader Measurements'!O21-'Raw Plate Reader Measurements'!$U21</f>
        <v>2.1999999999999999E-2</v>
      </c>
      <c r="W24" s="23">
        <f>'Raw Plate Reader Measurements'!P21-'Raw Plate Reader Measurements'!$U21</f>
        <v>0.26300000000000001</v>
      </c>
      <c r="X24" s="23">
        <f>'Raw Plate Reader Measurements'!Q21-'Raw Plate Reader Measurements'!$U21</f>
        <v>0.40100000000000002</v>
      </c>
      <c r="Y24" s="23">
        <f>'Raw Plate Reader Measurements'!R21-'Raw Plate Reader Measurements'!$U21</f>
        <v>0.13599999999999998</v>
      </c>
      <c r="Z24" s="23">
        <f>'Raw Plate Reader Measurements'!S21-'Raw Plate Reader Measurements'!$U21</f>
        <v>0.38300000000000001</v>
      </c>
      <c r="AA24" s="23">
        <f>'Raw Plate Reader Measurements'!T21-'Raw Plate Reader Measurements'!$U21</f>
        <v>0.48100000000000004</v>
      </c>
    </row>
    <row r="25" spans="1:27" x14ac:dyDescent="0.35">
      <c r="A25" t="s">
        <v>37</v>
      </c>
      <c r="B25" s="23">
        <f t="shared" si="1"/>
        <v>8.2790105229499176E-3</v>
      </c>
      <c r="C25" s="23">
        <f t="shared" si="1"/>
        <v>0.19691204826903477</v>
      </c>
      <c r="D25" s="23">
        <f t="shared" si="1"/>
        <v>0.77657831462146254</v>
      </c>
      <c r="E25" s="23">
        <f t="shared" si="1"/>
        <v>0.22037968349893214</v>
      </c>
      <c r="F25" s="23">
        <f t="shared" si="1"/>
        <v>4.0991104565895652E-3</v>
      </c>
      <c r="G25" s="23">
        <f t="shared" si="1"/>
        <v>0.67772919476178217</v>
      </c>
      <c r="H25" s="23">
        <f t="shared" si="1"/>
        <v>0.11543352163089368</v>
      </c>
      <c r="I25" s="23">
        <f t="shared" si="1"/>
        <v>0.16996582398142646</v>
      </c>
      <c r="K25" s="16">
        <f>'Raw Plate Reader Measurements'!B22-'Raw Plate Reader Measurements'!$J22</f>
        <v>1774</v>
      </c>
      <c r="L25" s="16">
        <f>'Raw Plate Reader Measurements'!C22-'Raw Plate Reader Measurements'!$J22</f>
        <v>64629</v>
      </c>
      <c r="M25" s="16">
        <f>'Raw Plate Reader Measurements'!D22-'Raw Plate Reader Measurements'!$J22</f>
        <v>11060</v>
      </c>
      <c r="N25" s="16">
        <f>'Raw Plate Reader Measurements'!E22-'Raw Plate Reader Measurements'!$J22</f>
        <v>38377</v>
      </c>
      <c r="O25" s="16">
        <f>'Raw Plate Reader Measurements'!F21-'Raw Plate Reader Measurements'!$J22</f>
        <v>1287</v>
      </c>
      <c r="P25" s="16">
        <f>'Raw Plate Reader Measurements'!G22-'Raw Plate Reader Measurements'!$J22</f>
        <v>63178</v>
      </c>
      <c r="Q25" s="16">
        <f>'Raw Plate Reader Measurements'!H22-'Raw Plate Reader Measurements'!$J22</f>
        <v>29592</v>
      </c>
      <c r="R25" s="16">
        <f>'Raw Plate Reader Measurements'!I22-'Raw Plate Reader Measurements'!$J22</f>
        <v>56115</v>
      </c>
      <c r="S25" s="26"/>
      <c r="T25" s="23">
        <f>'Raw Plate Reader Measurements'!M22-'Raw Plate Reader Measurements'!$U22</f>
        <v>0.33100000000000002</v>
      </c>
      <c r="U25" s="23">
        <f>'Raw Plate Reader Measurements'!N22-'Raw Plate Reader Measurements'!$U22</f>
        <v>0.50700000000000001</v>
      </c>
      <c r="V25" s="23">
        <f>'Raw Plate Reader Measurements'!O22-'Raw Plate Reader Measurements'!$U22</f>
        <v>2.1999999999999999E-2</v>
      </c>
      <c r="W25" s="23">
        <f>'Raw Plate Reader Measurements'!P22-'Raw Plate Reader Measurements'!$U22</f>
        <v>0.26900000000000002</v>
      </c>
      <c r="X25" s="23">
        <f>'Raw Plate Reader Measurements'!Q22-'Raw Plate Reader Measurements'!$U22</f>
        <v>0.48500000000000004</v>
      </c>
      <c r="Y25" s="23">
        <f>'Raw Plate Reader Measurements'!R22-'Raw Plate Reader Measurements'!$U22</f>
        <v>0.14399999999999999</v>
      </c>
      <c r="Z25" s="23">
        <f>'Raw Plate Reader Measurements'!S22-'Raw Plate Reader Measurements'!$U22</f>
        <v>0.39600000000000002</v>
      </c>
      <c r="AA25" s="23">
        <f>'Raw Plate Reader Measurements'!T22-'Raw Plate Reader Measurements'!$U22</f>
        <v>0.51</v>
      </c>
    </row>
    <row r="26" spans="1:27" x14ac:dyDescent="0.35">
      <c r="A26" t="s">
        <v>38</v>
      </c>
      <c r="B26" s="23">
        <f t="shared" si="1"/>
        <v>5.1361081680773276E-3</v>
      </c>
      <c r="C26" s="23">
        <f t="shared" si="1"/>
        <v>0.19853540444626508</v>
      </c>
      <c r="D26" s="23">
        <f t="shared" si="1"/>
        <v>0.64280111444673005</v>
      </c>
      <c r="E26" s="23">
        <f t="shared" si="1"/>
        <v>0.21613084901103499</v>
      </c>
      <c r="F26" s="23">
        <f t="shared" si="1"/>
        <v>7.3213484814919644E-3</v>
      </c>
      <c r="G26" s="23">
        <f t="shared" si="1"/>
        <v>0.66737486631685539</v>
      </c>
      <c r="H26" s="23">
        <f t="shared" si="1"/>
        <v>0.11431386713604226</v>
      </c>
      <c r="I26" s="23">
        <f t="shared" si="1"/>
        <v>0.16821659850527598</v>
      </c>
      <c r="K26" s="16">
        <f>'Raw Plate Reader Measurements'!B23-'Raw Plate Reader Measurements'!$J23</f>
        <v>1054</v>
      </c>
      <c r="L26" s="16">
        <f>'Raw Plate Reader Measurements'!C23-'Raw Plate Reader Measurements'!$J23</f>
        <v>66190</v>
      </c>
      <c r="M26" s="16">
        <f>'Raw Plate Reader Measurements'!D23-'Raw Plate Reader Measurements'!$J23</f>
        <v>9987</v>
      </c>
      <c r="N26" s="16">
        <f>'Raw Plate Reader Measurements'!E23-'Raw Plate Reader Measurements'!$J23</f>
        <v>39456</v>
      </c>
      <c r="O26" s="16">
        <f>'Raw Plate Reader Measurements'!F22-'Raw Plate Reader Measurements'!$J23</f>
        <v>2384</v>
      </c>
      <c r="P26" s="16">
        <f>'Raw Plate Reader Measurements'!G23-'Raw Plate Reader Measurements'!$J23</f>
        <v>65237</v>
      </c>
      <c r="Q26" s="16">
        <f>'Raw Plate Reader Measurements'!H23-'Raw Plate Reader Measurements'!$J23</f>
        <v>30193</v>
      </c>
      <c r="R26" s="16">
        <f>'Raw Plate Reader Measurements'!I23-'Raw Plate Reader Measurements'!$J23</f>
        <v>54993</v>
      </c>
      <c r="S26" s="26"/>
      <c r="T26" s="23">
        <f>'Raw Plate Reader Measurements'!M23-'Raw Plate Reader Measurements'!$U23</f>
        <v>0.317</v>
      </c>
      <c r="U26" s="23">
        <f>'Raw Plate Reader Measurements'!N23-'Raw Plate Reader Measurements'!$U23</f>
        <v>0.51500000000000001</v>
      </c>
      <c r="V26" s="23">
        <f>'Raw Plate Reader Measurements'!O23-'Raw Plate Reader Measurements'!$U23</f>
        <v>2.4E-2</v>
      </c>
      <c r="W26" s="23">
        <f>'Raw Plate Reader Measurements'!P23-'Raw Plate Reader Measurements'!$U23</f>
        <v>0.28200000000000003</v>
      </c>
      <c r="X26" s="23">
        <f>'Raw Plate Reader Measurements'!Q23-'Raw Plate Reader Measurements'!$U23</f>
        <v>0.503</v>
      </c>
      <c r="Y26" s="23">
        <f>'Raw Plate Reader Measurements'!R23-'Raw Plate Reader Measurements'!$U23</f>
        <v>0.151</v>
      </c>
      <c r="Z26" s="23">
        <f>'Raw Plate Reader Measurements'!S23-'Raw Plate Reader Measurements'!$U23</f>
        <v>0.40800000000000003</v>
      </c>
      <c r="AA26" s="23">
        <f>'Raw Plate Reader Measurements'!T23-'Raw Plate Reader Measurements'!$U23</f>
        <v>0.505</v>
      </c>
    </row>
    <row r="27" spans="1:27" x14ac:dyDescent="0.35">
      <c r="A27" t="s">
        <v>39</v>
      </c>
      <c r="B27" s="23">
        <f t="shared" si="1"/>
        <v>2.8604321581227623E-3</v>
      </c>
      <c r="C27" s="23">
        <f t="shared" si="1"/>
        <v>0.19422518551840226</v>
      </c>
      <c r="D27" s="23">
        <f t="shared" si="1"/>
        <v>0.6673237162895459</v>
      </c>
      <c r="E27" s="23">
        <f t="shared" si="1"/>
        <v>0.21131365992922022</v>
      </c>
      <c r="F27" s="23">
        <f t="shared" si="1"/>
        <v>7.8482291902332354E-3</v>
      </c>
      <c r="G27" s="23">
        <f t="shared" si="1"/>
        <v>0.66161132243428344</v>
      </c>
      <c r="H27" s="23">
        <f t="shared" si="1"/>
        <v>0.11465505813834265</v>
      </c>
      <c r="I27" s="23">
        <f t="shared" si="1"/>
        <v>0.16882403107091348</v>
      </c>
      <c r="K27" s="16">
        <f>'Raw Plate Reader Measurements'!B24-'Raw Plate Reader Measurements'!$J24</f>
        <v>587</v>
      </c>
      <c r="L27" s="16">
        <f>'Raw Plate Reader Measurements'!C24-'Raw Plate Reader Measurements'!$J24</f>
        <v>62867</v>
      </c>
      <c r="M27" s="16">
        <f>'Raw Plate Reader Measurements'!D24-'Raw Plate Reader Measurements'!$J24</f>
        <v>10368</v>
      </c>
      <c r="N27" s="16">
        <f>'Raw Plate Reader Measurements'!E24-'Raw Plate Reader Measurements'!$J24</f>
        <v>38303</v>
      </c>
      <c r="O27" s="16">
        <f>'Raw Plate Reader Measurements'!F23-'Raw Plate Reader Measurements'!$J24</f>
        <v>2520</v>
      </c>
      <c r="P27" s="16">
        <f>'Raw Plate Reader Measurements'!G24-'Raw Plate Reader Measurements'!$J24</f>
        <v>63817</v>
      </c>
      <c r="Q27" s="16">
        <f>'Raw Plate Reader Measurements'!H24-'Raw Plate Reader Measurements'!$J24</f>
        <v>29912</v>
      </c>
      <c r="R27" s="16">
        <f>'Raw Plate Reader Measurements'!I24-'Raw Plate Reader Measurements'!$J24</f>
        <v>54973</v>
      </c>
      <c r="S27" s="26"/>
      <c r="T27" s="23">
        <f>'Raw Plate Reader Measurements'!M24-'Raw Plate Reader Measurements'!$U24</f>
        <v>0.317</v>
      </c>
      <c r="U27" s="23">
        <f>'Raw Plate Reader Measurements'!N24-'Raw Plate Reader Measurements'!$U24</f>
        <v>0.5</v>
      </c>
      <c r="V27" s="23">
        <f>'Raw Plate Reader Measurements'!O24-'Raw Plate Reader Measurements'!$U24</f>
        <v>2.4000000000000007E-2</v>
      </c>
      <c r="W27" s="23">
        <f>'Raw Plate Reader Measurements'!P24-'Raw Plate Reader Measurements'!$U24</f>
        <v>0.28000000000000003</v>
      </c>
      <c r="X27" s="23">
        <f>'Raw Plate Reader Measurements'!Q24-'Raw Plate Reader Measurements'!$U24</f>
        <v>0.49600000000000005</v>
      </c>
      <c r="Y27" s="23">
        <f>'Raw Plate Reader Measurements'!R24-'Raw Plate Reader Measurements'!$U24</f>
        <v>0.14900000000000002</v>
      </c>
      <c r="Z27" s="23">
        <f>'Raw Plate Reader Measurements'!S24-'Raw Plate Reader Measurements'!$U24</f>
        <v>0.40300000000000002</v>
      </c>
      <c r="AA27" s="23">
        <f>'Raw Plate Reader Measurements'!T24-'Raw Plate Reader Measurements'!$U24</f>
        <v>0.503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7"/>
  <sheetViews>
    <sheetView workbookViewId="0">
      <selection activeCell="B13" sqref="B13"/>
    </sheetView>
  </sheetViews>
  <sheetFormatPr defaultColWidth="10.90625" defaultRowHeight="14.5" x14ac:dyDescent="0.35"/>
  <cols>
    <col min="1" max="1" width="21.453125" customWidth="1"/>
    <col min="2" max="9" width="9.81640625" customWidth="1"/>
    <col min="10" max="10" width="6.1796875" customWidth="1"/>
    <col min="11" max="18" width="9.81640625" customWidth="1"/>
    <col min="19" max="19" width="6.1796875" customWidth="1"/>
    <col min="20" max="21" width="9.81640625" customWidth="1"/>
    <col min="22" max="37" width="9.6328125" customWidth="1"/>
    <col min="39" max="44" width="10.81640625" customWidth="1"/>
  </cols>
  <sheetData>
    <row r="1" spans="1:28" ht="18.5" x14ac:dyDescent="0.45">
      <c r="A1" s="12" t="s">
        <v>20</v>
      </c>
      <c r="B1" s="7" t="s">
        <v>132</v>
      </c>
      <c r="F1" s="11" t="s">
        <v>51</v>
      </c>
      <c r="I1" s="11"/>
    </row>
    <row r="2" spans="1:28" x14ac:dyDescent="0.35">
      <c r="A2" t="s">
        <v>130</v>
      </c>
      <c r="B2" s="15">
        <f>'Particle standard curve'!C30</f>
        <v>362501291.28189659</v>
      </c>
      <c r="F2" s="11" t="s">
        <v>162</v>
      </c>
      <c r="I2" s="11"/>
    </row>
    <row r="3" spans="1:28" x14ac:dyDescent="0.35">
      <c r="A3" s="10" t="s">
        <v>140</v>
      </c>
      <c r="B3" s="15">
        <f>'Fluorescein standard curve'!C31</f>
        <v>17237145.905545894</v>
      </c>
      <c r="I3" s="11"/>
    </row>
    <row r="4" spans="1:28" x14ac:dyDescent="0.35">
      <c r="I4" s="11"/>
    </row>
    <row r="7" spans="1:28" ht="18.5" x14ac:dyDescent="0.45">
      <c r="A7" s="13" t="s">
        <v>21</v>
      </c>
    </row>
    <row r="8" spans="1:28" ht="15.5" x14ac:dyDescent="0.35">
      <c r="A8" s="20" t="s">
        <v>139</v>
      </c>
      <c r="K8" s="20" t="s">
        <v>138</v>
      </c>
      <c r="T8" s="17" t="s">
        <v>137</v>
      </c>
    </row>
    <row r="9" spans="1:28" s="9" customFormat="1" x14ac:dyDescent="0.35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35">
      <c r="A10" t="s">
        <v>31</v>
      </c>
      <c r="B10" s="15">
        <f t="shared" ref="B10:I17" si="0">K10/T10*$B$3/$B$2</f>
        <v>-1093.6632926895018</v>
      </c>
      <c r="C10" s="15">
        <f t="shared" si="0"/>
        <v>-380.40462354417457</v>
      </c>
      <c r="D10" s="15">
        <f t="shared" si="0"/>
        <v>97906.639984681911</v>
      </c>
      <c r="E10" s="15">
        <f t="shared" si="0"/>
        <v>32405.71886816937</v>
      </c>
      <c r="F10" s="15">
        <f t="shared" si="0"/>
        <v>-594.38222428777271</v>
      </c>
      <c r="G10" s="15" t="e">
        <f t="shared" si="0"/>
        <v>#DIV/0!</v>
      </c>
      <c r="H10" s="15">
        <f t="shared" si="0"/>
        <v>309.07875662964182</v>
      </c>
      <c r="I10" s="15">
        <f t="shared" si="0"/>
        <v>4469.7543266440507</v>
      </c>
      <c r="K10" s="16">
        <f>'Raw Plate Reader Measurements'!B7-'Raw Plate Reader Measurements'!$J7</f>
        <v>-46</v>
      </c>
      <c r="L10" s="16">
        <f>'Raw Plate Reader Measurements'!C7-'Raw Plate Reader Measurements'!$J7</f>
        <v>-8</v>
      </c>
      <c r="M10" s="16">
        <f>'Raw Plate Reader Measurements'!D7-'Raw Plate Reader Measurements'!$J7</f>
        <v>2059</v>
      </c>
      <c r="N10" s="16">
        <f>'Raw Plate Reader Measurements'!E7-'Raw Plate Reader Measurements'!$J7</f>
        <v>1363</v>
      </c>
      <c r="O10" s="16">
        <f>'Raw Plate Reader Measurements'!F7-'Raw Plate Reader Measurements'!$J7</f>
        <v>-25</v>
      </c>
      <c r="P10" s="16">
        <f>'Raw Plate Reader Measurements'!G7-'Raw Plate Reader Measurements'!$J7</f>
        <v>2071</v>
      </c>
      <c r="Q10" s="16">
        <f>'Raw Plate Reader Measurements'!H7-'Raw Plate Reader Measurements'!$J7</f>
        <v>13</v>
      </c>
      <c r="R10" s="16">
        <f>'Raw Plate Reader Measurements'!I7-'Raw Plate Reader Measurements'!$J7</f>
        <v>188</v>
      </c>
      <c r="S10" s="26"/>
      <c r="T10" s="23">
        <f>'Raw Plate Reader Measurements'!M7-'Raw Plate Reader Measurements'!$U7</f>
        <v>2.0000000000000018E-3</v>
      </c>
      <c r="U10" s="23">
        <f>'Raw Plate Reader Measurements'!N7-'Raw Plate Reader Measurements'!$U7</f>
        <v>1.0000000000000009E-3</v>
      </c>
      <c r="V10" s="23">
        <f>'Raw Plate Reader Measurements'!O7-'Raw Plate Reader Measurements'!$U7</f>
        <v>1.0000000000000009E-3</v>
      </c>
      <c r="W10" s="23">
        <f>'Raw Plate Reader Measurements'!P7-'Raw Plate Reader Measurements'!$U7</f>
        <v>2.0000000000000018E-3</v>
      </c>
      <c r="X10" s="23">
        <f>'Raw Plate Reader Measurements'!Q7-'Raw Plate Reader Measurements'!$U7</f>
        <v>2.0000000000000018E-3</v>
      </c>
      <c r="Y10" s="23">
        <f>'Raw Plate Reader Measurements'!R7-'Raw Plate Reader Measurements'!$U7</f>
        <v>0</v>
      </c>
      <c r="Z10" s="23">
        <f>'Raw Plate Reader Measurements'!S7-'Raw Plate Reader Measurements'!$U7</f>
        <v>2.0000000000000018E-3</v>
      </c>
      <c r="AA10" s="23">
        <f>'Raw Plate Reader Measurements'!T7-'Raw Plate Reader Measurements'!$U7</f>
        <v>2.0000000000000018E-3</v>
      </c>
    </row>
    <row r="11" spans="1:28" x14ac:dyDescent="0.35">
      <c r="A11" t="s">
        <v>34</v>
      </c>
      <c r="B11" s="15">
        <f t="shared" si="0"/>
        <v>-3780.2709464702475</v>
      </c>
      <c r="C11" s="15">
        <f t="shared" si="0"/>
        <v>-15739.24129914022</v>
      </c>
      <c r="D11" s="15">
        <f t="shared" si="0"/>
        <v>-93531.986813923912</v>
      </c>
      <c r="E11" s="15">
        <f t="shared" si="0"/>
        <v>-38278.215244132567</v>
      </c>
      <c r="F11" s="15">
        <f t="shared" si="0"/>
        <v>8701.7557635729918</v>
      </c>
      <c r="G11" s="15" t="e">
        <f t="shared" si="0"/>
        <v>#DIV/0!</v>
      </c>
      <c r="H11" s="15" t="e">
        <f t="shared" si="0"/>
        <v>#DIV/0!</v>
      </c>
      <c r="I11" s="15">
        <f t="shared" si="0"/>
        <v>-13456.813557875175</v>
      </c>
      <c r="K11" s="16">
        <f>'Raw Plate Reader Measurements'!B8-'Raw Plate Reader Measurements'!$J8</f>
        <v>-159</v>
      </c>
      <c r="L11" s="16">
        <f>'Raw Plate Reader Measurements'!C8-'Raw Plate Reader Measurements'!$J8</f>
        <v>331</v>
      </c>
      <c r="M11" s="16">
        <f>'Raw Plate Reader Measurements'!D8-'Raw Plate Reader Measurements'!$J8</f>
        <v>1967</v>
      </c>
      <c r="N11" s="16">
        <f>'Raw Plate Reader Measurements'!E8-'Raw Plate Reader Measurements'!$J8</f>
        <v>805</v>
      </c>
      <c r="O11" s="16">
        <f>'Raw Plate Reader Measurements'!F8-'Raw Plate Reader Measurements'!$J8</f>
        <v>-183</v>
      </c>
      <c r="P11" s="16">
        <f>'Raw Plate Reader Measurements'!G8-'Raw Plate Reader Measurements'!$J8</f>
        <v>1504</v>
      </c>
      <c r="Q11" s="16">
        <f>'Raw Plate Reader Measurements'!H8-'Raw Plate Reader Measurements'!$J8</f>
        <v>-61</v>
      </c>
      <c r="R11" s="16">
        <f>'Raw Plate Reader Measurements'!I8-'Raw Plate Reader Measurements'!$J8</f>
        <v>283</v>
      </c>
      <c r="S11" s="26"/>
      <c r="T11" s="23">
        <f>'Raw Plate Reader Measurements'!M8-'Raw Plate Reader Measurements'!$U8</f>
        <v>1.9999999999999948E-3</v>
      </c>
      <c r="U11" s="23">
        <f>'Raw Plate Reader Measurements'!N8-'Raw Plate Reader Measurements'!$U8</f>
        <v>-1.0000000000000009E-3</v>
      </c>
      <c r="V11" s="23">
        <f>'Raw Plate Reader Measurements'!O8-'Raw Plate Reader Measurements'!$U8</f>
        <v>-1.0000000000000009E-3</v>
      </c>
      <c r="W11" s="23">
        <f>'Raw Plate Reader Measurements'!P8-'Raw Plate Reader Measurements'!$U8</f>
        <v>-1.0000000000000009E-3</v>
      </c>
      <c r="X11" s="23">
        <f>'Raw Plate Reader Measurements'!Q8-'Raw Plate Reader Measurements'!$U8</f>
        <v>-1.0000000000000009E-3</v>
      </c>
      <c r="Y11" s="23">
        <f>'Raw Plate Reader Measurements'!R8-'Raw Plate Reader Measurements'!$U8</f>
        <v>0</v>
      </c>
      <c r="Z11" s="23">
        <f>'Raw Plate Reader Measurements'!S8-'Raw Plate Reader Measurements'!$U8</f>
        <v>0</v>
      </c>
      <c r="AA11" s="23">
        <f>'Raw Plate Reader Measurements'!T8-'Raw Plate Reader Measurements'!$U8</f>
        <v>-1.0000000000000009E-3</v>
      </c>
    </row>
    <row r="12" spans="1:28" x14ac:dyDescent="0.35">
      <c r="A12" t="s">
        <v>33</v>
      </c>
      <c r="B12" s="15">
        <f t="shared" si="0"/>
        <v>-634.00770590695902</v>
      </c>
      <c r="C12" s="15">
        <f t="shared" si="0"/>
        <v>9652.7673224334285</v>
      </c>
      <c r="D12" s="15">
        <f t="shared" si="0"/>
        <v>92961.379878607651</v>
      </c>
      <c r="E12" s="15">
        <f t="shared" si="0"/>
        <v>51877.680535836807</v>
      </c>
      <c r="F12" s="15">
        <f t="shared" si="0"/>
        <v>1141.2138706325236</v>
      </c>
      <c r="G12" s="15">
        <f t="shared" si="0"/>
        <v>40180.238361853437</v>
      </c>
      <c r="H12" s="15">
        <f t="shared" si="0"/>
        <v>380.40462354417457</v>
      </c>
      <c r="I12" s="15">
        <f t="shared" si="0"/>
        <v>3233.4393001254912</v>
      </c>
      <c r="K12" s="16">
        <f>'Raw Plate Reader Measurements'!B9-'Raw Plate Reader Measurements'!$J9</f>
        <v>-40</v>
      </c>
      <c r="L12" s="16">
        <f>'Raw Plate Reader Measurements'!C9-'Raw Plate Reader Measurements'!$J9</f>
        <v>203</v>
      </c>
      <c r="M12" s="16">
        <f>'Raw Plate Reader Measurements'!D9-'Raw Plate Reader Measurements'!$J9</f>
        <v>1955</v>
      </c>
      <c r="N12" s="16">
        <f>'Raw Plate Reader Measurements'!E9-'Raw Plate Reader Measurements'!$J9</f>
        <v>1091</v>
      </c>
      <c r="O12" s="16">
        <f>'Raw Plate Reader Measurements'!F9-'Raw Plate Reader Measurements'!$J9</f>
        <v>24</v>
      </c>
      <c r="P12" s="16">
        <f>'Raw Plate Reader Measurements'!G9-'Raw Plate Reader Measurements'!$J9</f>
        <v>1690</v>
      </c>
      <c r="Q12" s="16">
        <f>'Raw Plate Reader Measurements'!H9-'Raw Plate Reader Measurements'!$J9</f>
        <v>16</v>
      </c>
      <c r="R12" s="16">
        <f>'Raw Plate Reader Measurements'!I9-'Raw Plate Reader Measurements'!$J9</f>
        <v>204</v>
      </c>
      <c r="S12" s="26"/>
      <c r="T12" s="23">
        <f>'Raw Plate Reader Measurements'!M9-'Raw Plate Reader Measurements'!$U9</f>
        <v>2.9999999999999957E-3</v>
      </c>
      <c r="U12" s="23">
        <f>'Raw Plate Reader Measurements'!N9-'Raw Plate Reader Measurements'!$U9</f>
        <v>1.0000000000000009E-3</v>
      </c>
      <c r="V12" s="23">
        <f>'Raw Plate Reader Measurements'!O9-'Raw Plate Reader Measurements'!$U9</f>
        <v>1.0000000000000009E-3</v>
      </c>
      <c r="W12" s="23">
        <f>'Raw Plate Reader Measurements'!P9-'Raw Plate Reader Measurements'!$U9</f>
        <v>1.0000000000000009E-3</v>
      </c>
      <c r="X12" s="23">
        <f>'Raw Plate Reader Measurements'!Q9-'Raw Plate Reader Measurements'!$U9</f>
        <v>1.0000000000000009E-3</v>
      </c>
      <c r="Y12" s="23">
        <f>'Raw Plate Reader Measurements'!R9-'Raw Plate Reader Measurements'!$U9</f>
        <v>2.0000000000000018E-3</v>
      </c>
      <c r="Z12" s="23">
        <f>'Raw Plate Reader Measurements'!S9-'Raw Plate Reader Measurements'!$U9</f>
        <v>2.0000000000000018E-3</v>
      </c>
      <c r="AA12" s="23">
        <f>'Raw Plate Reader Measurements'!T9-'Raw Plate Reader Measurements'!$U9</f>
        <v>2.9999999999999957E-3</v>
      </c>
    </row>
    <row r="13" spans="1:28" x14ac:dyDescent="0.35">
      <c r="A13" t="s">
        <v>32</v>
      </c>
      <c r="B13" s="15" t="e">
        <f t="shared" si="0"/>
        <v>#DIV/0!</v>
      </c>
      <c r="C13" s="15" t="e">
        <f t="shared" si="0"/>
        <v>#DIV/0!</v>
      </c>
      <c r="D13" s="15" t="e">
        <f t="shared" si="0"/>
        <v>#DIV/0!</v>
      </c>
      <c r="E13" s="15" t="e">
        <f t="shared" si="0"/>
        <v>#DIV/0!</v>
      </c>
      <c r="F13" s="15" t="e">
        <f t="shared" si="0"/>
        <v>#DIV/0!</v>
      </c>
      <c r="G13" s="15">
        <f t="shared" si="0"/>
        <v>77459.891469182548</v>
      </c>
      <c r="H13" s="15">
        <f t="shared" si="0"/>
        <v>-10461.1271474648</v>
      </c>
      <c r="I13" s="15">
        <f t="shared" si="0"/>
        <v>1355.1914713761266</v>
      </c>
      <c r="K13" s="16">
        <f>'Raw Plate Reader Measurements'!B10-'Raw Plate Reader Measurements'!$J10</f>
        <v>-351</v>
      </c>
      <c r="L13" s="16">
        <f>'Raw Plate Reader Measurements'!C10-'Raw Plate Reader Measurements'!$J10</f>
        <v>183</v>
      </c>
      <c r="M13" s="16">
        <f>'Raw Plate Reader Measurements'!D10-'Raw Plate Reader Measurements'!$J10</f>
        <v>1780</v>
      </c>
      <c r="N13" s="16">
        <f>'Raw Plate Reader Measurements'!E10-'Raw Plate Reader Measurements'!$J10</f>
        <v>1259</v>
      </c>
      <c r="O13" s="16">
        <f>'Raw Plate Reader Measurements'!F10-'Raw Plate Reader Measurements'!$J10</f>
        <v>-188</v>
      </c>
      <c r="P13" s="16">
        <f>'Raw Plate Reader Measurements'!G10-'Raw Plate Reader Measurements'!$J10</f>
        <v>1629</v>
      </c>
      <c r="Q13" s="16">
        <f>'Raw Plate Reader Measurements'!H10-'Raw Plate Reader Measurements'!$J10</f>
        <v>-220</v>
      </c>
      <c r="R13" s="16">
        <f>'Raw Plate Reader Measurements'!I10-'Raw Plate Reader Measurements'!$J10</f>
        <v>57</v>
      </c>
      <c r="S13" s="26"/>
      <c r="T13" s="23">
        <f>'Raw Plate Reader Measurements'!M10-'Raw Plate Reader Measurements'!$U10</f>
        <v>0</v>
      </c>
      <c r="U13" s="23">
        <f>'Raw Plate Reader Measurements'!N10-'Raw Plate Reader Measurements'!$U10</f>
        <v>0</v>
      </c>
      <c r="V13" s="23">
        <f>'Raw Plate Reader Measurements'!O10-'Raw Plate Reader Measurements'!$U10</f>
        <v>0</v>
      </c>
      <c r="W13" s="23">
        <f>'Raw Plate Reader Measurements'!P10-'Raw Plate Reader Measurements'!$U10</f>
        <v>0</v>
      </c>
      <c r="X13" s="23">
        <f>'Raw Plate Reader Measurements'!Q10-'Raw Plate Reader Measurements'!$U10</f>
        <v>0</v>
      </c>
      <c r="Y13" s="23">
        <f>'Raw Plate Reader Measurements'!R10-'Raw Plate Reader Measurements'!$U10</f>
        <v>1.0000000000000009E-3</v>
      </c>
      <c r="Z13" s="23">
        <f>'Raw Plate Reader Measurements'!S10-'Raw Plate Reader Measurements'!$U10</f>
        <v>1.0000000000000009E-3</v>
      </c>
      <c r="AA13" s="23">
        <f>'Raw Plate Reader Measurements'!T10-'Raw Plate Reader Measurements'!$U10</f>
        <v>1.9999999999999948E-3</v>
      </c>
    </row>
    <row r="14" spans="1:28" x14ac:dyDescent="0.35">
      <c r="A14" t="s">
        <v>36</v>
      </c>
      <c r="B14" s="15">
        <f t="shared" si="0"/>
        <v>8749.306341516045</v>
      </c>
      <c r="C14" s="15">
        <f t="shared" si="0"/>
        <v>5135.4624178463682</v>
      </c>
      <c r="D14" s="15">
        <f t="shared" si="0"/>
        <v>-19194.583296333185</v>
      </c>
      <c r="E14" s="15">
        <f t="shared" si="0"/>
        <v>-1743.5211912441375</v>
      </c>
      <c r="F14" s="15">
        <f t="shared" si="0"/>
        <v>6657.0809120230697</v>
      </c>
      <c r="G14" s="15">
        <f t="shared" si="0"/>
        <v>-29624.010058502692</v>
      </c>
      <c r="H14" s="15">
        <f t="shared" si="0"/>
        <v>-40513.092407454584</v>
      </c>
      <c r="I14" s="15">
        <f t="shared" si="0"/>
        <v>966.86175150811243</v>
      </c>
      <c r="K14" s="16">
        <f>'Raw Plate Reader Measurements'!B11-'Raw Plate Reader Measurements'!$J11</f>
        <v>-368</v>
      </c>
      <c r="L14" s="16">
        <f>'Raw Plate Reader Measurements'!C11-'Raw Plate Reader Measurements'!$J11</f>
        <v>-324</v>
      </c>
      <c r="M14" s="16">
        <f>'Raw Plate Reader Measurements'!D11-'Raw Plate Reader Measurements'!$J11</f>
        <v>1211</v>
      </c>
      <c r="N14" s="16">
        <f>'Raw Plate Reader Measurements'!E11-'Raw Plate Reader Measurements'!$J11</f>
        <v>110</v>
      </c>
      <c r="O14" s="16">
        <f>'Raw Plate Reader Measurements'!F11-'Raw Plate Reader Measurements'!$J11</f>
        <v>-420</v>
      </c>
      <c r="P14" s="16">
        <f>'Raw Plate Reader Measurements'!G11-'Raw Plate Reader Measurements'!$J11</f>
        <v>1246</v>
      </c>
      <c r="Q14" s="16">
        <f>'Raw Plate Reader Measurements'!H11-'Raw Plate Reader Measurements'!$J11</f>
        <v>852</v>
      </c>
      <c r="R14" s="16">
        <f>'Raw Plate Reader Measurements'!I11-'Raw Plate Reader Measurements'!$J11</f>
        <v>-61</v>
      </c>
      <c r="S14" s="26"/>
      <c r="T14" s="23">
        <f>'Raw Plate Reader Measurements'!M11-'Raw Plate Reader Measurements'!$U11</f>
        <v>-1.9999999999999948E-3</v>
      </c>
      <c r="U14" s="23">
        <f>'Raw Plate Reader Measurements'!N11-'Raw Plate Reader Measurements'!$U11</f>
        <v>-2.9999999999999957E-3</v>
      </c>
      <c r="V14" s="23">
        <f>'Raw Plate Reader Measurements'!O11-'Raw Plate Reader Measurements'!$U11</f>
        <v>-2.9999999999999957E-3</v>
      </c>
      <c r="W14" s="23">
        <f>'Raw Plate Reader Measurements'!P11-'Raw Plate Reader Measurements'!$U11</f>
        <v>-2.9999999999999957E-3</v>
      </c>
      <c r="X14" s="23">
        <f>'Raw Plate Reader Measurements'!Q11-'Raw Plate Reader Measurements'!$U11</f>
        <v>-2.9999999999999957E-3</v>
      </c>
      <c r="Y14" s="23">
        <f>'Raw Plate Reader Measurements'!R11-'Raw Plate Reader Measurements'!$U11</f>
        <v>-1.9999999999999948E-3</v>
      </c>
      <c r="Z14" s="23">
        <f>'Raw Plate Reader Measurements'!S11-'Raw Plate Reader Measurements'!$U11</f>
        <v>-1.0000000000000009E-3</v>
      </c>
      <c r="AA14" s="23">
        <f>'Raw Plate Reader Measurements'!T11-'Raw Plate Reader Measurements'!$U11</f>
        <v>-2.9999999999999957E-3</v>
      </c>
    </row>
    <row r="15" spans="1:28" x14ac:dyDescent="0.35">
      <c r="A15" t="s">
        <v>37</v>
      </c>
      <c r="B15" s="15">
        <f t="shared" si="0"/>
        <v>18687.377131607573</v>
      </c>
      <c r="C15" s="15">
        <f t="shared" si="0"/>
        <v>10651.329459236887</v>
      </c>
      <c r="D15" s="15">
        <f t="shared" si="0"/>
        <v>-64240.830801022479</v>
      </c>
      <c r="E15" s="15">
        <f t="shared" si="0"/>
        <v>3590.0686346981593</v>
      </c>
      <c r="F15" s="15">
        <f t="shared" si="0"/>
        <v>8796.8569194590345</v>
      </c>
      <c r="G15" s="15">
        <f t="shared" si="0"/>
        <v>59580.874162606749</v>
      </c>
      <c r="H15" s="15" t="e">
        <f t="shared" si="0"/>
        <v>#DIV/0!</v>
      </c>
      <c r="I15" s="15">
        <f t="shared" si="0"/>
        <v>2211.1018743505219</v>
      </c>
      <c r="K15" s="16">
        <f>'Raw Plate Reader Measurements'!B12-'Raw Plate Reader Measurements'!$J12</f>
        <v>-393</v>
      </c>
      <c r="L15" s="16">
        <f>'Raw Plate Reader Measurements'!C12-'Raw Plate Reader Measurements'!$J12</f>
        <v>-224</v>
      </c>
      <c r="M15" s="16">
        <f>'Raw Plate Reader Measurements'!D12-'Raw Plate Reader Measurements'!$J12</f>
        <v>1351</v>
      </c>
      <c r="N15" s="16">
        <f>'Raw Plate Reader Measurements'!E12-'Raw Plate Reader Measurements'!$J12</f>
        <v>151</v>
      </c>
      <c r="O15" s="16">
        <f>'Raw Plate Reader Measurements'!F12-'Raw Plate Reader Measurements'!$J12</f>
        <v>-185</v>
      </c>
      <c r="P15" s="16">
        <f>'Raw Plate Reader Measurements'!G12-'Raw Plate Reader Measurements'!$J12</f>
        <v>1253</v>
      </c>
      <c r="Q15" s="16">
        <f>'Raw Plate Reader Measurements'!H12-'Raw Plate Reader Measurements'!$J12</f>
        <v>651</v>
      </c>
      <c r="R15" s="16">
        <f>'Raw Plate Reader Measurements'!I12-'Raw Plate Reader Measurements'!$J12</f>
        <v>93</v>
      </c>
      <c r="S15" s="26"/>
      <c r="T15" s="23">
        <f>'Raw Plate Reader Measurements'!M12-'Raw Plate Reader Measurements'!$U12</f>
        <v>-1.0000000000000009E-3</v>
      </c>
      <c r="U15" s="23">
        <f>'Raw Plate Reader Measurements'!N12-'Raw Plate Reader Measurements'!$U12</f>
        <v>-1.0000000000000009E-3</v>
      </c>
      <c r="V15" s="23">
        <f>'Raw Plate Reader Measurements'!O12-'Raw Plate Reader Measurements'!$U12</f>
        <v>-1.0000000000000009E-3</v>
      </c>
      <c r="W15" s="23">
        <f>'Raw Plate Reader Measurements'!P12-'Raw Plate Reader Measurements'!$U12</f>
        <v>1.9999999999999948E-3</v>
      </c>
      <c r="X15" s="23">
        <f>'Raw Plate Reader Measurements'!Q12-'Raw Plate Reader Measurements'!$U12</f>
        <v>-1.0000000000000009E-3</v>
      </c>
      <c r="Y15" s="23">
        <f>'Raw Plate Reader Measurements'!R12-'Raw Plate Reader Measurements'!$U12</f>
        <v>9.9999999999999395E-4</v>
      </c>
      <c r="Z15" s="23">
        <f>'Raw Plate Reader Measurements'!S12-'Raw Plate Reader Measurements'!$U12</f>
        <v>0</v>
      </c>
      <c r="AA15" s="23">
        <f>'Raw Plate Reader Measurements'!T12-'Raw Plate Reader Measurements'!$U12</f>
        <v>1.9999999999999948E-3</v>
      </c>
    </row>
    <row r="16" spans="1:28" x14ac:dyDescent="0.35">
      <c r="A16" t="s">
        <v>38</v>
      </c>
      <c r="B16" s="15">
        <f t="shared" si="0"/>
        <v>-15739.241299140329</v>
      </c>
      <c r="C16" s="15">
        <f t="shared" si="0"/>
        <v>3899.1473913277887</v>
      </c>
      <c r="D16" s="15">
        <f t="shared" si="0"/>
        <v>-55443.973881563441</v>
      </c>
      <c r="E16" s="15">
        <f t="shared" si="0"/>
        <v>17879.017306576327</v>
      </c>
      <c r="F16" s="15" t="e">
        <f t="shared" si="0"/>
        <v>#DIV/0!</v>
      </c>
      <c r="G16" s="15" t="e">
        <f t="shared" si="0"/>
        <v>#DIV/0!</v>
      </c>
      <c r="H16" s="15">
        <f t="shared" si="0"/>
        <v>38373.31640001887</v>
      </c>
      <c r="I16" s="15">
        <f t="shared" si="0"/>
        <v>903.4609809174176</v>
      </c>
      <c r="K16" s="16">
        <f>'Raw Plate Reader Measurements'!B13-'Raw Plate Reader Measurements'!$J13</f>
        <v>-331</v>
      </c>
      <c r="L16" s="16">
        <f>'Raw Plate Reader Measurements'!C13-'Raw Plate Reader Measurements'!$J13</f>
        <v>-82</v>
      </c>
      <c r="M16" s="16">
        <f>'Raw Plate Reader Measurements'!D13-'Raw Plate Reader Measurements'!$J13</f>
        <v>1166</v>
      </c>
      <c r="N16" s="16">
        <f>'Raw Plate Reader Measurements'!E13-'Raw Plate Reader Measurements'!$J13</f>
        <v>376</v>
      </c>
      <c r="O16" s="16">
        <f>'Raw Plate Reader Measurements'!F13-'Raw Plate Reader Measurements'!$J13</f>
        <v>-439</v>
      </c>
      <c r="P16" s="16">
        <f>'Raw Plate Reader Measurements'!G13-'Raw Plate Reader Measurements'!$J13</f>
        <v>1291</v>
      </c>
      <c r="Q16" s="16">
        <f>'Raw Plate Reader Measurements'!H13-'Raw Plate Reader Measurements'!$J13</f>
        <v>807</v>
      </c>
      <c r="R16" s="16">
        <f>'Raw Plate Reader Measurements'!I13-'Raw Plate Reader Measurements'!$J13</f>
        <v>38</v>
      </c>
      <c r="S16" s="26"/>
      <c r="T16" s="23">
        <f>'Raw Plate Reader Measurements'!M13-'Raw Plate Reader Measurements'!$U13</f>
        <v>9.9999999999999395E-4</v>
      </c>
      <c r="U16" s="23">
        <f>'Raw Plate Reader Measurements'!N13-'Raw Plate Reader Measurements'!$U13</f>
        <v>-1.0000000000000009E-3</v>
      </c>
      <c r="V16" s="23">
        <f>'Raw Plate Reader Measurements'!O13-'Raw Plate Reader Measurements'!$U13</f>
        <v>-1.0000000000000009E-3</v>
      </c>
      <c r="W16" s="23">
        <f>'Raw Plate Reader Measurements'!P13-'Raw Plate Reader Measurements'!$U13</f>
        <v>9.9999999999999395E-4</v>
      </c>
      <c r="X16" s="23">
        <f>'Raw Plate Reader Measurements'!Q13-'Raw Plate Reader Measurements'!$U13</f>
        <v>0</v>
      </c>
      <c r="Y16" s="23">
        <f>'Raw Plate Reader Measurements'!R13-'Raw Plate Reader Measurements'!$U13</f>
        <v>0</v>
      </c>
      <c r="Z16" s="23">
        <f>'Raw Plate Reader Measurements'!S13-'Raw Plate Reader Measurements'!$U13</f>
        <v>9.9999999999999395E-4</v>
      </c>
      <c r="AA16" s="23">
        <f>'Raw Plate Reader Measurements'!T13-'Raw Plate Reader Measurements'!$U13</f>
        <v>1.9999999999999948E-3</v>
      </c>
    </row>
    <row r="17" spans="1:27" x14ac:dyDescent="0.35">
      <c r="A17" t="s">
        <v>39</v>
      </c>
      <c r="B17" s="15">
        <f t="shared" si="0"/>
        <v>-2894.6414322814558</v>
      </c>
      <c r="C17" s="15">
        <f t="shared" si="0"/>
        <v>1046.1127147464824</v>
      </c>
      <c r="D17" s="15">
        <f t="shared" si="0"/>
        <v>-27365.357606209058</v>
      </c>
      <c r="E17" s="15">
        <f t="shared" si="0"/>
        <v>14217.622804963523</v>
      </c>
      <c r="F17" s="15">
        <f t="shared" si="0"/>
        <v>9628.9920334619183</v>
      </c>
      <c r="G17" s="15">
        <f t="shared" si="0"/>
        <v>-65809.999873142195</v>
      </c>
      <c r="H17" s="15" t="e">
        <f t="shared" si="0"/>
        <v>#DIV/0!</v>
      </c>
      <c r="I17" s="15">
        <f t="shared" si="0"/>
        <v>1295.7532489473444</v>
      </c>
      <c r="K17" s="16">
        <f>'Raw Plate Reader Measurements'!B14-'Raw Plate Reader Measurements'!$J14</f>
        <v>-487</v>
      </c>
      <c r="L17" s="16">
        <f>'Raw Plate Reader Measurements'!C14-'Raw Plate Reader Measurements'!$J14</f>
        <v>-66</v>
      </c>
      <c r="M17" s="16">
        <f>'Raw Plate Reader Measurements'!D14-'Raw Plate Reader Measurements'!$J14</f>
        <v>1151</v>
      </c>
      <c r="N17" s="16">
        <f>'Raw Plate Reader Measurements'!E14-'Raw Plate Reader Measurements'!$J14</f>
        <v>299</v>
      </c>
      <c r="O17" s="16">
        <f>'Raw Plate Reader Measurements'!F14-'Raw Plate Reader Measurements'!$J14</f>
        <v>-405</v>
      </c>
      <c r="P17" s="16">
        <f>'Raw Plate Reader Measurements'!G14-'Raw Plate Reader Measurements'!$J14</f>
        <v>1384</v>
      </c>
      <c r="Q17" s="16">
        <f>'Raw Plate Reader Measurements'!H14-'Raw Plate Reader Measurements'!$J14</f>
        <v>774</v>
      </c>
      <c r="R17" s="16">
        <f>'Raw Plate Reader Measurements'!I14-'Raw Plate Reader Measurements'!$J14</f>
        <v>109</v>
      </c>
      <c r="S17" s="26"/>
      <c r="T17" s="23">
        <f>'Raw Plate Reader Measurements'!M14-'Raw Plate Reader Measurements'!$U14</f>
        <v>8.0000000000000002E-3</v>
      </c>
      <c r="U17" s="23">
        <f>'Raw Plate Reader Measurements'!N14-'Raw Plate Reader Measurements'!$U14</f>
        <v>-2.9999999999999957E-3</v>
      </c>
      <c r="V17" s="23">
        <f>'Raw Plate Reader Measurements'!O14-'Raw Plate Reader Measurements'!$U14</f>
        <v>-2.0000000000000018E-3</v>
      </c>
      <c r="W17" s="23">
        <f>'Raw Plate Reader Measurements'!P14-'Raw Plate Reader Measurements'!$U14</f>
        <v>1.0000000000000009E-3</v>
      </c>
      <c r="X17" s="23">
        <f>'Raw Plate Reader Measurements'!Q14-'Raw Plate Reader Measurements'!$U14</f>
        <v>-2.0000000000000018E-3</v>
      </c>
      <c r="Y17" s="23">
        <f>'Raw Plate Reader Measurements'!R14-'Raw Plate Reader Measurements'!$U14</f>
        <v>-1.0000000000000009E-3</v>
      </c>
      <c r="Z17" s="23">
        <f>'Raw Plate Reader Measurements'!S14-'Raw Plate Reader Measurements'!$U14</f>
        <v>0</v>
      </c>
      <c r="AA17" s="23">
        <f>'Raw Plate Reader Measurements'!T14-'Raw Plate Reader Measurements'!$U14</f>
        <v>4.0000000000000036E-3</v>
      </c>
    </row>
    <row r="18" spans="1:27" x14ac:dyDescent="0.35"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35">
      <c r="A19" s="17" t="s">
        <v>25</v>
      </c>
      <c r="B19" t="s">
        <v>47</v>
      </c>
      <c r="C19" t="s">
        <v>48</v>
      </c>
      <c r="D19" t="s">
        <v>40</v>
      </c>
      <c r="E19" t="s">
        <v>41</v>
      </c>
      <c r="F19" t="s">
        <v>42</v>
      </c>
      <c r="G19" t="s">
        <v>43</v>
      </c>
      <c r="H19" t="s">
        <v>44</v>
      </c>
      <c r="I19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35">
      <c r="A20" t="s">
        <v>31</v>
      </c>
      <c r="B20" s="15">
        <f t="shared" ref="B20:I27" si="1">K20/T20*$B$3/$B$2</f>
        <v>33.445687407114249</v>
      </c>
      <c r="C20" s="15">
        <f t="shared" si="1"/>
        <v>5714.4804223742422</v>
      </c>
      <c r="D20" s="15">
        <f t="shared" si="1"/>
        <v>23242.043204578466</v>
      </c>
      <c r="E20" s="15">
        <f t="shared" si="1"/>
        <v>8282.815727420726</v>
      </c>
      <c r="F20" s="15" t="e">
        <f t="shared" si="1"/>
        <v>#REF!</v>
      </c>
      <c r="G20" s="15">
        <f t="shared" si="1"/>
        <v>22778.591563254256</v>
      </c>
      <c r="H20" s="15">
        <f t="shared" si="1"/>
        <v>790.30054630039797</v>
      </c>
      <c r="I20" s="15">
        <f t="shared" si="1"/>
        <v>4962.4748848439322</v>
      </c>
      <c r="K20" s="16">
        <f>'Raw Plate Reader Measurements'!B17-'Raw Plate Reader Measurements'!$J17</f>
        <v>313</v>
      </c>
      <c r="L20" s="16">
        <f>'Raw Plate Reader Measurements'!C17-'Raw Plate Reader Measurements'!$J17</f>
        <v>50955</v>
      </c>
      <c r="M20" s="16">
        <f>'Raw Plate Reader Measurements'!D17-'Raw Plate Reader Measurements'!$J17</f>
        <v>13686</v>
      </c>
      <c r="N20" s="16">
        <f>'Raw Plate Reader Measurements'!E17-'Raw Plate Reader Measurements'!$J17</f>
        <v>46857</v>
      </c>
      <c r="O20" s="16" t="e">
        <f>'Raw Plate Reader Measurements'!#REF!-'Raw Plate Reader Measurements'!$J17</f>
        <v>#REF!</v>
      </c>
      <c r="P20" s="16">
        <f>'Raw Plate Reader Measurements'!G17-'Raw Plate Reader Measurements'!$J17</f>
        <v>73293</v>
      </c>
      <c r="Q20" s="16">
        <f>'Raw Plate Reader Measurements'!H17-'Raw Plate Reader Measurements'!$J17</f>
        <v>4770</v>
      </c>
      <c r="R20" s="16">
        <f>'Raw Plate Reader Measurements'!I17-'Raw Plate Reader Measurements'!$J17</f>
        <v>47276</v>
      </c>
      <c r="S20" s="26"/>
      <c r="T20" s="23">
        <f>'Raw Plate Reader Measurements'!M17-'Raw Plate Reader Measurements'!$U17</f>
        <v>0.44500000000000001</v>
      </c>
      <c r="U20" s="23">
        <f>'Raw Plate Reader Measurements'!N17-'Raw Plate Reader Measurements'!$U17</f>
        <v>0.42400000000000004</v>
      </c>
      <c r="V20" s="23">
        <f>'Raw Plate Reader Measurements'!O17-'Raw Plate Reader Measurements'!$U17</f>
        <v>2.8000000000000004E-2</v>
      </c>
      <c r="W20" s="23">
        <f>'Raw Plate Reader Measurements'!P17-'Raw Plate Reader Measurements'!$U17</f>
        <v>0.26900000000000002</v>
      </c>
      <c r="X20" s="23">
        <f>'Raw Plate Reader Measurements'!Q17-'Raw Plate Reader Measurements'!$U17</f>
        <v>0.28300000000000003</v>
      </c>
      <c r="Y20" s="23">
        <f>'Raw Plate Reader Measurements'!R17-'Raw Plate Reader Measurements'!$U17</f>
        <v>0.153</v>
      </c>
      <c r="Z20" s="23">
        <f>'Raw Plate Reader Measurements'!S17-'Raw Plate Reader Measurements'!$U17</f>
        <v>0.28700000000000003</v>
      </c>
      <c r="AA20" s="23">
        <f>'Raw Plate Reader Measurements'!T17-'Raw Plate Reader Measurements'!$U17</f>
        <v>0.45300000000000001</v>
      </c>
    </row>
    <row r="21" spans="1:27" x14ac:dyDescent="0.35">
      <c r="A21" t="s">
        <v>34</v>
      </c>
      <c r="B21" s="15">
        <f t="shared" si="1"/>
        <v>81.542557356105746</v>
      </c>
      <c r="C21" s="15">
        <f t="shared" si="1"/>
        <v>5518.5200779281286</v>
      </c>
      <c r="D21" s="15">
        <f t="shared" si="1"/>
        <v>23601.959445460565</v>
      </c>
      <c r="E21" s="15">
        <f t="shared" si="1"/>
        <v>7888.6078595126419</v>
      </c>
      <c r="F21" s="15">
        <f t="shared" si="1"/>
        <v>118.24243715164768</v>
      </c>
      <c r="G21" s="15">
        <f t="shared" si="1"/>
        <v>22783.315167795965</v>
      </c>
      <c r="H21" s="15">
        <f t="shared" si="1"/>
        <v>777.57387392723558</v>
      </c>
      <c r="I21" s="15">
        <f t="shared" si="1"/>
        <v>4770.0476424637645</v>
      </c>
      <c r="K21" s="16">
        <f>'Raw Plate Reader Measurements'!B18-'Raw Plate Reader Measurements'!$J18</f>
        <v>854</v>
      </c>
      <c r="L21" s="16">
        <f>'Raw Plate Reader Measurements'!C18-'Raw Plate Reader Measurements'!$J18</f>
        <v>54082</v>
      </c>
      <c r="M21" s="16">
        <f>'Raw Plate Reader Measurements'!D18-'Raw Plate Reader Measurements'!$J18</f>
        <v>15387</v>
      </c>
      <c r="N21" s="16">
        <f>'Raw Plate Reader Measurements'!E18-'Raw Plate Reader Measurements'!$J18</f>
        <v>47779</v>
      </c>
      <c r="O21" s="16">
        <f>'Raw Plate Reader Measurements'!F17-'Raw Plate Reader Measurements'!$J18</f>
        <v>746</v>
      </c>
      <c r="P21" s="16">
        <f>'Raw Plate Reader Measurements'!G18-'Raw Plate Reader Measurements'!$J18</f>
        <v>79537</v>
      </c>
      <c r="Q21" s="16">
        <f>'Raw Plate Reader Measurements'!H18-'Raw Plate Reader Measurements'!$J18</f>
        <v>5102</v>
      </c>
      <c r="R21" s="16">
        <f>'Raw Plate Reader Measurements'!I18-'Raw Plate Reader Measurements'!$J18</f>
        <v>48051</v>
      </c>
      <c r="S21" s="26"/>
      <c r="T21" s="23">
        <f>'Raw Plate Reader Measurements'!M18-'Raw Plate Reader Measurements'!$U18</f>
        <v>0.49800000000000005</v>
      </c>
      <c r="U21" s="23">
        <f>'Raw Plate Reader Measurements'!N18-'Raw Plate Reader Measurements'!$U18</f>
        <v>0.46600000000000003</v>
      </c>
      <c r="V21" s="23">
        <f>'Raw Plate Reader Measurements'!O18-'Raw Plate Reader Measurements'!$U18</f>
        <v>3.0999999999999993E-2</v>
      </c>
      <c r="W21" s="23">
        <f>'Raw Plate Reader Measurements'!P18-'Raw Plate Reader Measurements'!$U18</f>
        <v>0.28800000000000003</v>
      </c>
      <c r="X21" s="23">
        <f>'Raw Plate Reader Measurements'!Q18-'Raw Plate Reader Measurements'!$U18</f>
        <v>0.30000000000000004</v>
      </c>
      <c r="Y21" s="23">
        <f>'Raw Plate Reader Measurements'!R18-'Raw Plate Reader Measurements'!$U18</f>
        <v>0.16599999999999998</v>
      </c>
      <c r="Z21" s="23">
        <f>'Raw Plate Reader Measurements'!S18-'Raw Plate Reader Measurements'!$U18</f>
        <v>0.312</v>
      </c>
      <c r="AA21" s="23">
        <f>'Raw Plate Reader Measurements'!T18-'Raw Plate Reader Measurements'!$U18</f>
        <v>0.47900000000000004</v>
      </c>
    </row>
    <row r="22" spans="1:27" x14ac:dyDescent="0.35">
      <c r="A22" t="s">
        <v>33</v>
      </c>
      <c r="B22" s="15">
        <f t="shared" si="1"/>
        <v>115.62591706848087</v>
      </c>
      <c r="C22" s="15">
        <f t="shared" si="1"/>
        <v>5521.1615385144432</v>
      </c>
      <c r="D22" s="15">
        <f t="shared" si="1"/>
        <v>21918.246130222644</v>
      </c>
      <c r="E22" s="15">
        <f t="shared" si="1"/>
        <v>7859.2398895966408</v>
      </c>
      <c r="F22" s="15">
        <f t="shared" si="1"/>
        <v>226.69077609642014</v>
      </c>
      <c r="G22" s="15">
        <f t="shared" si="1"/>
        <v>22890.560036449857</v>
      </c>
      <c r="H22" s="15">
        <f t="shared" si="1"/>
        <v>784.98750705937766</v>
      </c>
      <c r="I22" s="15">
        <f t="shared" si="1"/>
        <v>4801.6573606863476</v>
      </c>
      <c r="K22" s="16">
        <f>'Raw Plate Reader Measurements'!B19-'Raw Plate Reader Measurements'!$J19</f>
        <v>1245</v>
      </c>
      <c r="L22" s="16">
        <f>'Raw Plate Reader Measurements'!C19-'Raw Plate Reader Measurements'!$J19</f>
        <v>55269</v>
      </c>
      <c r="M22" s="16">
        <f>'Raw Plate Reader Measurements'!D19-'Raw Plate Reader Measurements'!$J19</f>
        <v>17055</v>
      </c>
      <c r="N22" s="16">
        <f>'Raw Plate Reader Measurements'!E19-'Raw Plate Reader Measurements'!$J19</f>
        <v>46940</v>
      </c>
      <c r="O22" s="16">
        <f>'Raw Plate Reader Measurements'!F18-'Raw Plate Reader Measurements'!$J19</f>
        <v>1373</v>
      </c>
      <c r="P22" s="16">
        <f>'Raw Plate Reader Measurements'!G19-'Raw Plate Reader Measurements'!$J19</f>
        <v>79430</v>
      </c>
      <c r="Q22" s="16">
        <f>'Raw Plate Reader Measurements'!H19-'Raw Plate Reader Measurements'!$J19</f>
        <v>4870</v>
      </c>
      <c r="R22" s="16">
        <f>'Raw Plate Reader Measurements'!I19-'Raw Plate Reader Measurements'!$J19</f>
        <v>50490</v>
      </c>
      <c r="S22" s="26"/>
      <c r="T22" s="23">
        <f>'Raw Plate Reader Measurements'!M19-'Raw Plate Reader Measurements'!$U19</f>
        <v>0.51200000000000001</v>
      </c>
      <c r="U22" s="23">
        <f>'Raw Plate Reader Measurements'!N19-'Raw Plate Reader Measurements'!$U19</f>
        <v>0.47600000000000003</v>
      </c>
      <c r="V22" s="23">
        <f>'Raw Plate Reader Measurements'!O19-'Raw Plate Reader Measurements'!$U19</f>
        <v>3.6999999999999998E-2</v>
      </c>
      <c r="W22" s="23">
        <f>'Raw Plate Reader Measurements'!P19-'Raw Plate Reader Measurements'!$U19</f>
        <v>0.28400000000000003</v>
      </c>
      <c r="X22" s="23">
        <f>'Raw Plate Reader Measurements'!Q19-'Raw Plate Reader Measurements'!$U19</f>
        <v>0.28800000000000003</v>
      </c>
      <c r="Y22" s="23">
        <f>'Raw Plate Reader Measurements'!R19-'Raw Plate Reader Measurements'!$U19</f>
        <v>0.16499999999999998</v>
      </c>
      <c r="Z22" s="23">
        <f>'Raw Plate Reader Measurements'!S19-'Raw Plate Reader Measurements'!$U19</f>
        <v>0.29500000000000004</v>
      </c>
      <c r="AA22" s="23">
        <f>'Raw Plate Reader Measurements'!T19-'Raw Plate Reader Measurements'!$U19</f>
        <v>0.5</v>
      </c>
    </row>
    <row r="23" spans="1:27" x14ac:dyDescent="0.35">
      <c r="A23" t="s">
        <v>32</v>
      </c>
      <c r="B23" s="15">
        <f t="shared" si="1"/>
        <v>157.82351356185853</v>
      </c>
      <c r="C23" s="15">
        <f t="shared" si="1"/>
        <v>5578.7956785832148</v>
      </c>
      <c r="D23" s="15">
        <f t="shared" si="1"/>
        <v>26550.095277927918</v>
      </c>
      <c r="E23" s="15">
        <f t="shared" si="1"/>
        <v>8277.7039677378416</v>
      </c>
      <c r="F23" s="15">
        <f t="shared" si="1"/>
        <v>204.84537054262063</v>
      </c>
      <c r="G23" s="15">
        <f t="shared" si="1"/>
        <v>23247.935875166935</v>
      </c>
      <c r="H23" s="15">
        <f t="shared" si="1"/>
        <v>918.57639642248182</v>
      </c>
      <c r="I23" s="15">
        <f t="shared" si="1"/>
        <v>4834.5868310957776</v>
      </c>
      <c r="K23" s="16">
        <f>'Raw Plate Reader Measurements'!B20-'Raw Plate Reader Measurements'!$J20</f>
        <v>1706</v>
      </c>
      <c r="L23" s="16">
        <f>'Raw Plate Reader Measurements'!C20-'Raw Plate Reader Measurements'!$J20</f>
        <v>55142</v>
      </c>
      <c r="M23" s="16">
        <f>'Raw Plate Reader Measurements'!D20-'Raw Plate Reader Measurements'!$J20</f>
        <v>17309</v>
      </c>
      <c r="N23" s="16">
        <f>'Raw Plate Reader Measurements'!E20-'Raw Plate Reader Measurements'!$J20</f>
        <v>46654</v>
      </c>
      <c r="O23" s="16">
        <f>'Raw Plate Reader Measurements'!F19-'Raw Plate Reader Measurements'!$J20</f>
        <v>1301</v>
      </c>
      <c r="P23" s="16">
        <f>'Raw Plate Reader Measurements'!G20-'Raw Plate Reader Measurements'!$J20</f>
        <v>81159</v>
      </c>
      <c r="Q23" s="16">
        <f>'Raw Plate Reader Measurements'!H20-'Raw Plate Reader Measurements'!$J20</f>
        <v>5834</v>
      </c>
      <c r="R23" s="16">
        <f>'Raw Plate Reader Measurements'!I20-'Raw Plate Reader Measurements'!$J20</f>
        <v>52158</v>
      </c>
      <c r="S23" s="26"/>
      <c r="T23" s="23">
        <f>'Raw Plate Reader Measurements'!M20-'Raw Plate Reader Measurements'!$U20</f>
        <v>0.51400000000000001</v>
      </c>
      <c r="U23" s="23">
        <f>'Raw Plate Reader Measurements'!N20-'Raw Plate Reader Measurements'!$U20</f>
        <v>0.47000000000000003</v>
      </c>
      <c r="V23" s="23">
        <f>'Raw Plate Reader Measurements'!O20-'Raw Plate Reader Measurements'!$U20</f>
        <v>3.0999999999999993E-2</v>
      </c>
      <c r="W23" s="23">
        <f>'Raw Plate Reader Measurements'!P20-'Raw Plate Reader Measurements'!$U20</f>
        <v>0.26800000000000002</v>
      </c>
      <c r="X23" s="23">
        <f>'Raw Plate Reader Measurements'!Q20-'Raw Plate Reader Measurements'!$U20</f>
        <v>0.30200000000000005</v>
      </c>
      <c r="Y23" s="23">
        <f>'Raw Plate Reader Measurements'!R20-'Raw Plate Reader Measurements'!$U20</f>
        <v>0.16599999999999998</v>
      </c>
      <c r="Z23" s="23">
        <f>'Raw Plate Reader Measurements'!S20-'Raw Plate Reader Measurements'!$U20</f>
        <v>0.30200000000000005</v>
      </c>
      <c r="AA23" s="23">
        <f>'Raw Plate Reader Measurements'!T20-'Raw Plate Reader Measurements'!$U20</f>
        <v>0.51300000000000001</v>
      </c>
    </row>
    <row r="24" spans="1:27" x14ac:dyDescent="0.35">
      <c r="A24" t="s">
        <v>36</v>
      </c>
      <c r="B24" s="15">
        <f t="shared" si="1"/>
        <v>115.79592568848844</v>
      </c>
      <c r="C24" s="15">
        <f t="shared" si="1"/>
        <v>6055.5015752073759</v>
      </c>
      <c r="D24" s="15">
        <f t="shared" si="1"/>
        <v>19884.787139809145</v>
      </c>
      <c r="E24" s="15">
        <f t="shared" si="1"/>
        <v>6729.0395813056566</v>
      </c>
      <c r="F24" s="15">
        <f t="shared" si="1"/>
        <v>228.6222301100901</v>
      </c>
      <c r="G24" s="15">
        <f t="shared" si="1"/>
        <v>21455.799750378526</v>
      </c>
      <c r="H24" s="15">
        <f t="shared" si="1"/>
        <v>3600.4354056073989</v>
      </c>
      <c r="I24" s="15">
        <f t="shared" si="1"/>
        <v>5246.7762447982159</v>
      </c>
      <c r="K24" s="16">
        <f>'Raw Plate Reader Measurements'!B21-'Raw Plate Reader Measurements'!$J21</f>
        <v>733</v>
      </c>
      <c r="L24" s="16">
        <f>'Raw Plate Reader Measurements'!C21-'Raw Plate Reader Measurements'!$J21</f>
        <v>61000</v>
      </c>
      <c r="M24" s="16">
        <f>'Raw Plate Reader Measurements'!D21-'Raw Plate Reader Measurements'!$J21</f>
        <v>9200</v>
      </c>
      <c r="N24" s="16">
        <f>'Raw Plate Reader Measurements'!E21-'Raw Plate Reader Measurements'!$J21</f>
        <v>37218</v>
      </c>
      <c r="O24" s="16">
        <f>'Raw Plate Reader Measurements'!F20-'Raw Plate Reader Measurements'!$J21</f>
        <v>1928</v>
      </c>
      <c r="P24" s="16">
        <f>'Raw Plate Reader Measurements'!G21-'Raw Plate Reader Measurements'!$J21</f>
        <v>61366</v>
      </c>
      <c r="Q24" s="16">
        <f>'Raw Plate Reader Measurements'!H21-'Raw Plate Reader Measurements'!$J21</f>
        <v>29000</v>
      </c>
      <c r="R24" s="16">
        <f>'Raw Plate Reader Measurements'!I21-'Raw Plate Reader Measurements'!$J21</f>
        <v>53074</v>
      </c>
      <c r="S24" s="26"/>
      <c r="T24" s="23">
        <f>'Raw Plate Reader Measurements'!M21-'Raw Plate Reader Measurements'!$U21</f>
        <v>0.30100000000000005</v>
      </c>
      <c r="U24" s="23">
        <f>'Raw Plate Reader Measurements'!N21-'Raw Plate Reader Measurements'!$U21</f>
        <v>0.47900000000000004</v>
      </c>
      <c r="V24" s="23">
        <f>'Raw Plate Reader Measurements'!O21-'Raw Plate Reader Measurements'!$U21</f>
        <v>2.1999999999999999E-2</v>
      </c>
      <c r="W24" s="23">
        <f>'Raw Plate Reader Measurements'!P21-'Raw Plate Reader Measurements'!$U21</f>
        <v>0.26300000000000001</v>
      </c>
      <c r="X24" s="23">
        <f>'Raw Plate Reader Measurements'!Q21-'Raw Plate Reader Measurements'!$U21</f>
        <v>0.40100000000000002</v>
      </c>
      <c r="Y24" s="23">
        <f>'Raw Plate Reader Measurements'!R21-'Raw Plate Reader Measurements'!$U21</f>
        <v>0.13599999999999998</v>
      </c>
      <c r="Z24" s="23">
        <f>'Raw Plate Reader Measurements'!S21-'Raw Plate Reader Measurements'!$U21</f>
        <v>0.38300000000000001</v>
      </c>
      <c r="AA24" s="23">
        <f>'Raw Plate Reader Measurements'!T21-'Raw Plate Reader Measurements'!$U21</f>
        <v>0.48100000000000004</v>
      </c>
    </row>
    <row r="25" spans="1:27" x14ac:dyDescent="0.35">
      <c r="A25" t="s">
        <v>37</v>
      </c>
      <c r="B25" s="15">
        <f t="shared" si="1"/>
        <v>254.8481126009691</v>
      </c>
      <c r="C25" s="15">
        <f t="shared" si="1"/>
        <v>6061.4325480859161</v>
      </c>
      <c r="D25" s="15">
        <f t="shared" si="1"/>
        <v>23904.972365900991</v>
      </c>
      <c r="E25" s="15">
        <f t="shared" si="1"/>
        <v>6783.8235305552034</v>
      </c>
      <c r="F25" s="15">
        <f t="shared" si="1"/>
        <v>126.18060579931777</v>
      </c>
      <c r="G25" s="15">
        <f t="shared" si="1"/>
        <v>20862.155647807187</v>
      </c>
      <c r="H25" s="15">
        <f t="shared" si="1"/>
        <v>3553.3250062876327</v>
      </c>
      <c r="I25" s="15">
        <f t="shared" si="1"/>
        <v>5231.9621201424925</v>
      </c>
      <c r="K25" s="16">
        <f>'Raw Plate Reader Measurements'!B22-'Raw Plate Reader Measurements'!$J22</f>
        <v>1774</v>
      </c>
      <c r="L25" s="16">
        <f>'Raw Plate Reader Measurements'!C22-'Raw Plate Reader Measurements'!$J22</f>
        <v>64629</v>
      </c>
      <c r="M25" s="16">
        <f>'Raw Plate Reader Measurements'!D22-'Raw Plate Reader Measurements'!$J22</f>
        <v>11060</v>
      </c>
      <c r="N25" s="16">
        <f>'Raw Plate Reader Measurements'!E22-'Raw Plate Reader Measurements'!$J22</f>
        <v>38377</v>
      </c>
      <c r="O25" s="16">
        <f>'Raw Plate Reader Measurements'!F21-'Raw Plate Reader Measurements'!$J22</f>
        <v>1287</v>
      </c>
      <c r="P25" s="16">
        <f>'Raw Plate Reader Measurements'!G22-'Raw Plate Reader Measurements'!$J22</f>
        <v>63178</v>
      </c>
      <c r="Q25" s="16">
        <f>'Raw Plate Reader Measurements'!H22-'Raw Plate Reader Measurements'!$J22</f>
        <v>29592</v>
      </c>
      <c r="R25" s="16">
        <f>'Raw Plate Reader Measurements'!I22-'Raw Plate Reader Measurements'!$J22</f>
        <v>56115</v>
      </c>
      <c r="S25" s="26"/>
      <c r="T25" s="23">
        <f>'Raw Plate Reader Measurements'!M22-'Raw Plate Reader Measurements'!$U22</f>
        <v>0.33100000000000002</v>
      </c>
      <c r="U25" s="23">
        <f>'Raw Plate Reader Measurements'!N22-'Raw Plate Reader Measurements'!$U22</f>
        <v>0.50700000000000001</v>
      </c>
      <c r="V25" s="23">
        <f>'Raw Plate Reader Measurements'!O22-'Raw Plate Reader Measurements'!$U22</f>
        <v>2.1999999999999999E-2</v>
      </c>
      <c r="W25" s="23">
        <f>'Raw Plate Reader Measurements'!P22-'Raw Plate Reader Measurements'!$U22</f>
        <v>0.26900000000000002</v>
      </c>
      <c r="X25" s="23">
        <f>'Raw Plate Reader Measurements'!Q22-'Raw Plate Reader Measurements'!$U22</f>
        <v>0.48500000000000004</v>
      </c>
      <c r="Y25" s="23">
        <f>'Raw Plate Reader Measurements'!R22-'Raw Plate Reader Measurements'!$U22</f>
        <v>0.14399999999999999</v>
      </c>
      <c r="Z25" s="23">
        <f>'Raw Plate Reader Measurements'!S22-'Raw Plate Reader Measurements'!$U22</f>
        <v>0.39600000000000002</v>
      </c>
      <c r="AA25" s="23">
        <f>'Raw Plate Reader Measurements'!T22-'Raw Plate Reader Measurements'!$U22</f>
        <v>0.51</v>
      </c>
    </row>
    <row r="26" spans="1:27" x14ac:dyDescent="0.35">
      <c r="A26" t="s">
        <v>38</v>
      </c>
      <c r="B26" s="15">
        <f t="shared" si="1"/>
        <v>158.10192161496857</v>
      </c>
      <c r="C26" s="15">
        <f t="shared" si="1"/>
        <v>6111.4034059196438</v>
      </c>
      <c r="D26" s="15">
        <f t="shared" si="1"/>
        <v>19786.984246539971</v>
      </c>
      <c r="E26" s="15">
        <f t="shared" si="1"/>
        <v>6653.0340543257807</v>
      </c>
      <c r="F26" s="15">
        <f t="shared" si="1"/>
        <v>225.36894198044553</v>
      </c>
      <c r="G26" s="15">
        <f t="shared" si="1"/>
        <v>20543.424193833889</v>
      </c>
      <c r="H26" s="15">
        <f t="shared" si="1"/>
        <v>3518.8593133177915</v>
      </c>
      <c r="I26" s="15">
        <f t="shared" si="1"/>
        <v>5178.1166986546559</v>
      </c>
      <c r="K26" s="16">
        <f>'Raw Plate Reader Measurements'!B23-'Raw Plate Reader Measurements'!$J23</f>
        <v>1054</v>
      </c>
      <c r="L26" s="16">
        <f>'Raw Plate Reader Measurements'!C23-'Raw Plate Reader Measurements'!$J23</f>
        <v>66190</v>
      </c>
      <c r="M26" s="16">
        <f>'Raw Plate Reader Measurements'!D23-'Raw Plate Reader Measurements'!$J23</f>
        <v>9987</v>
      </c>
      <c r="N26" s="16">
        <f>'Raw Plate Reader Measurements'!E23-'Raw Plate Reader Measurements'!$J23</f>
        <v>39456</v>
      </c>
      <c r="O26" s="16">
        <f>'Raw Plate Reader Measurements'!F22-'Raw Plate Reader Measurements'!$J23</f>
        <v>2384</v>
      </c>
      <c r="P26" s="16">
        <f>'Raw Plate Reader Measurements'!G23-'Raw Plate Reader Measurements'!$J23</f>
        <v>65237</v>
      </c>
      <c r="Q26" s="16">
        <f>'Raw Plate Reader Measurements'!H23-'Raw Plate Reader Measurements'!$J23</f>
        <v>30193</v>
      </c>
      <c r="R26" s="16">
        <f>'Raw Plate Reader Measurements'!I23-'Raw Plate Reader Measurements'!$J23</f>
        <v>54993</v>
      </c>
      <c r="S26" s="26"/>
      <c r="T26" s="23">
        <f>'Raw Plate Reader Measurements'!M23-'Raw Plate Reader Measurements'!$U23</f>
        <v>0.317</v>
      </c>
      <c r="U26" s="23">
        <f>'Raw Plate Reader Measurements'!N23-'Raw Plate Reader Measurements'!$U23</f>
        <v>0.51500000000000001</v>
      </c>
      <c r="V26" s="23">
        <f>'Raw Plate Reader Measurements'!O23-'Raw Plate Reader Measurements'!$U23</f>
        <v>2.4E-2</v>
      </c>
      <c r="W26" s="23">
        <f>'Raw Plate Reader Measurements'!P23-'Raw Plate Reader Measurements'!$U23</f>
        <v>0.28200000000000003</v>
      </c>
      <c r="X26" s="23">
        <f>'Raw Plate Reader Measurements'!Q23-'Raw Plate Reader Measurements'!$U23</f>
        <v>0.503</v>
      </c>
      <c r="Y26" s="23">
        <f>'Raw Plate Reader Measurements'!R23-'Raw Plate Reader Measurements'!$U23</f>
        <v>0.151</v>
      </c>
      <c r="Z26" s="23">
        <f>'Raw Plate Reader Measurements'!S23-'Raw Plate Reader Measurements'!$U23</f>
        <v>0.40800000000000003</v>
      </c>
      <c r="AA26" s="23">
        <f>'Raw Plate Reader Measurements'!T23-'Raw Plate Reader Measurements'!$U23</f>
        <v>0.505</v>
      </c>
    </row>
    <row r="27" spans="1:27" x14ac:dyDescent="0.35">
      <c r="A27" t="s">
        <v>39</v>
      </c>
      <c r="B27" s="15">
        <f t="shared" si="1"/>
        <v>88.051070197330688</v>
      </c>
      <c r="C27" s="15">
        <f t="shared" si="1"/>
        <v>5978.7243670879107</v>
      </c>
      <c r="D27" s="15">
        <f t="shared" si="1"/>
        <v>20541.849671385437</v>
      </c>
      <c r="E27" s="15">
        <f t="shared" si="1"/>
        <v>6504.7492391127353</v>
      </c>
      <c r="F27" s="15">
        <f t="shared" si="1"/>
        <v>241.58761374277231</v>
      </c>
      <c r="G27" s="15">
        <f t="shared" si="1"/>
        <v>20366.008272414936</v>
      </c>
      <c r="H27" s="15">
        <f t="shared" si="1"/>
        <v>3529.3620035525305</v>
      </c>
      <c r="I27" s="15">
        <f t="shared" si="1"/>
        <v>5196.8149528066415</v>
      </c>
      <c r="K27" s="16">
        <f>'Raw Plate Reader Measurements'!B24-'Raw Plate Reader Measurements'!$J24</f>
        <v>587</v>
      </c>
      <c r="L27" s="16">
        <f>'Raw Plate Reader Measurements'!C24-'Raw Plate Reader Measurements'!$J24</f>
        <v>62867</v>
      </c>
      <c r="M27" s="16">
        <f>'Raw Plate Reader Measurements'!D24-'Raw Plate Reader Measurements'!$J24</f>
        <v>10368</v>
      </c>
      <c r="N27" s="16">
        <f>'Raw Plate Reader Measurements'!E24-'Raw Plate Reader Measurements'!$J24</f>
        <v>38303</v>
      </c>
      <c r="O27" s="16">
        <f>'Raw Plate Reader Measurements'!F23-'Raw Plate Reader Measurements'!$J24</f>
        <v>2520</v>
      </c>
      <c r="P27" s="16">
        <f>'Raw Plate Reader Measurements'!G24-'Raw Plate Reader Measurements'!$J24</f>
        <v>63817</v>
      </c>
      <c r="Q27" s="16">
        <f>'Raw Plate Reader Measurements'!H24-'Raw Plate Reader Measurements'!$J24</f>
        <v>29912</v>
      </c>
      <c r="R27" s="16">
        <f>'Raw Plate Reader Measurements'!I24-'Raw Plate Reader Measurements'!$J24</f>
        <v>54973</v>
      </c>
      <c r="S27" s="26"/>
      <c r="T27" s="23">
        <f>'Raw Plate Reader Measurements'!M24-'Raw Plate Reader Measurements'!$U24</f>
        <v>0.317</v>
      </c>
      <c r="U27" s="23">
        <f>'Raw Plate Reader Measurements'!N24-'Raw Plate Reader Measurements'!$U24</f>
        <v>0.5</v>
      </c>
      <c r="V27" s="23">
        <f>'Raw Plate Reader Measurements'!O24-'Raw Plate Reader Measurements'!$U24</f>
        <v>2.4000000000000007E-2</v>
      </c>
      <c r="W27" s="23">
        <f>'Raw Plate Reader Measurements'!P24-'Raw Plate Reader Measurements'!$U24</f>
        <v>0.28000000000000003</v>
      </c>
      <c r="X27" s="23">
        <f>'Raw Plate Reader Measurements'!Q24-'Raw Plate Reader Measurements'!$U24</f>
        <v>0.49600000000000005</v>
      </c>
      <c r="Y27" s="23">
        <f>'Raw Plate Reader Measurements'!R24-'Raw Plate Reader Measurements'!$U24</f>
        <v>0.14900000000000002</v>
      </c>
      <c r="Z27" s="23">
        <f>'Raw Plate Reader Measurements'!S24-'Raw Plate Reader Measurements'!$U24</f>
        <v>0.40300000000000002</v>
      </c>
      <c r="AA27" s="23">
        <f>'Raw Plate Reader Measurements'!T24-'Raw Plate Reader Measurements'!$U24</f>
        <v>0.503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OD600 reference point</vt:lpstr>
      <vt:lpstr>Particle standard curve</vt:lpstr>
      <vt:lpstr>Fluorescein standard curve</vt:lpstr>
      <vt:lpstr>Raw Plate Reader Measurements</vt:lpstr>
      <vt:lpstr>Fluorescence per OD</vt:lpstr>
      <vt:lpstr>Fluorescence per Particle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Christina</cp:lastModifiedBy>
  <dcterms:created xsi:type="dcterms:W3CDTF">2016-05-08T16:01:08Z</dcterms:created>
  <dcterms:modified xsi:type="dcterms:W3CDTF">2018-06-14T17:45:35Z</dcterms:modified>
</cp:coreProperties>
</file>