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ristina\Desktop\"/>
    </mc:Choice>
  </mc:AlternateContent>
  <xr:revisionPtr revIDLastSave="0" documentId="13_ncr:1_{E497EE1F-9CFA-4C0C-A544-AC13CDF3EB5E}" xr6:coauthVersionLast="33" xr6:coauthVersionMax="33" xr10:uidLastSave="{00000000-0000-0000-0000-000000000000}"/>
  <bookViews>
    <workbookView xWindow="0" yWindow="0" windowWidth="18560" windowHeight="11190" tabRatio="646" firstSheet="3" activeTab="5" xr2:uid="{00000000-000D-0000-FFFF-FFFF00000000}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</sheets>
  <calcPr calcId="179017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2" i="2" l="1"/>
  <c r="T29" i="6" l="1"/>
  <c r="T25" i="2"/>
  <c r="T26" i="2" s="1"/>
  <c r="T24" i="2"/>
  <c r="T27" i="6" l="1"/>
  <c r="T28" i="6" s="1"/>
  <c r="T30" i="6" s="1"/>
  <c r="B1" i="6" s="1"/>
  <c r="T23" i="6"/>
  <c r="T24" i="6"/>
  <c r="AA27" i="7"/>
  <c r="Z27" i="7"/>
  <c r="Y27" i="7"/>
  <c r="X27" i="7"/>
  <c r="W27" i="7"/>
  <c r="V27" i="7"/>
  <c r="U27" i="7"/>
  <c r="T27" i="7"/>
  <c r="R27" i="7"/>
  <c r="Q27" i="7"/>
  <c r="P27" i="7"/>
  <c r="O27" i="7"/>
  <c r="N27" i="7"/>
  <c r="M27" i="7"/>
  <c r="L27" i="7"/>
  <c r="K27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AA23" i="7"/>
  <c r="Z23" i="7"/>
  <c r="Y23" i="7"/>
  <c r="X23" i="7"/>
  <c r="W23" i="7"/>
  <c r="V23" i="7"/>
  <c r="U23" i="7"/>
  <c r="T23" i="7"/>
  <c r="R23" i="7"/>
  <c r="Q23" i="7"/>
  <c r="P23" i="7"/>
  <c r="O23" i="7"/>
  <c r="N23" i="7"/>
  <c r="M23" i="7"/>
  <c r="L23" i="7"/>
  <c r="K23" i="7"/>
  <c r="AA22" i="7"/>
  <c r="Z22" i="7"/>
  <c r="Y22" i="7"/>
  <c r="X22" i="7"/>
  <c r="W22" i="7"/>
  <c r="V22" i="7"/>
  <c r="U22" i="7"/>
  <c r="T22" i="7"/>
  <c r="R22" i="7"/>
  <c r="Q22" i="7"/>
  <c r="P22" i="7"/>
  <c r="O22" i="7"/>
  <c r="N22" i="7"/>
  <c r="M22" i="7"/>
  <c r="L22" i="7"/>
  <c r="K22" i="7"/>
  <c r="AA21" i="7"/>
  <c r="Z21" i="7"/>
  <c r="Y21" i="7"/>
  <c r="X21" i="7"/>
  <c r="W21" i="7"/>
  <c r="V21" i="7"/>
  <c r="U21" i="7"/>
  <c r="T21" i="7"/>
  <c r="R21" i="7"/>
  <c r="Q21" i="7"/>
  <c r="P21" i="7"/>
  <c r="O21" i="7"/>
  <c r="N21" i="7"/>
  <c r="M21" i="7"/>
  <c r="L21" i="7"/>
  <c r="K21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AA16" i="7"/>
  <c r="Z16" i="7"/>
  <c r="Y16" i="7"/>
  <c r="X16" i="7"/>
  <c r="W16" i="7"/>
  <c r="V16" i="7"/>
  <c r="U16" i="7"/>
  <c r="T16" i="7"/>
  <c r="R16" i="7"/>
  <c r="Q16" i="7"/>
  <c r="P16" i="7"/>
  <c r="O16" i="7"/>
  <c r="N16" i="7"/>
  <c r="M16" i="7"/>
  <c r="L16" i="7"/>
  <c r="K16" i="7"/>
  <c r="AA15" i="7"/>
  <c r="Z15" i="7"/>
  <c r="Y15" i="7"/>
  <c r="X15" i="7"/>
  <c r="W15" i="7"/>
  <c r="V15" i="7"/>
  <c r="U15" i="7"/>
  <c r="T15" i="7"/>
  <c r="R15" i="7"/>
  <c r="Q15" i="7"/>
  <c r="P15" i="7"/>
  <c r="O15" i="7"/>
  <c r="N15" i="7"/>
  <c r="M15" i="7"/>
  <c r="L15" i="7"/>
  <c r="K15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AA13" i="7"/>
  <c r="Z13" i="7"/>
  <c r="Y13" i="7"/>
  <c r="X13" i="7"/>
  <c r="W13" i="7"/>
  <c r="V13" i="7"/>
  <c r="U13" i="7"/>
  <c r="T13" i="7"/>
  <c r="R13" i="7"/>
  <c r="Q13" i="7"/>
  <c r="P13" i="7"/>
  <c r="O13" i="7"/>
  <c r="N13" i="7"/>
  <c r="M13" i="7"/>
  <c r="L13" i="7"/>
  <c r="K13" i="7"/>
  <c r="AA12" i="7"/>
  <c r="Z12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K12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AA27" i="4"/>
  <c r="Z27" i="4"/>
  <c r="Y27" i="4"/>
  <c r="X27" i="4"/>
  <c r="W27" i="4"/>
  <c r="V27" i="4"/>
  <c r="U27" i="4"/>
  <c r="T27" i="4"/>
  <c r="AA26" i="4"/>
  <c r="Z26" i="4"/>
  <c r="Y26" i="4"/>
  <c r="X26" i="4"/>
  <c r="W26" i="4"/>
  <c r="V26" i="4"/>
  <c r="U26" i="4"/>
  <c r="T26" i="4"/>
  <c r="AA25" i="4"/>
  <c r="Z25" i="4"/>
  <c r="Y25" i="4"/>
  <c r="X25" i="4"/>
  <c r="W25" i="4"/>
  <c r="V25" i="4"/>
  <c r="U25" i="4"/>
  <c r="T25" i="4"/>
  <c r="AA24" i="4"/>
  <c r="Z24" i="4"/>
  <c r="Y24" i="4"/>
  <c r="X24" i="4"/>
  <c r="W24" i="4"/>
  <c r="V24" i="4"/>
  <c r="U24" i="4"/>
  <c r="T24" i="4"/>
  <c r="AA23" i="4"/>
  <c r="Z23" i="4"/>
  <c r="Y23" i="4"/>
  <c r="X23" i="4"/>
  <c r="W23" i="4"/>
  <c r="V23" i="4"/>
  <c r="U23" i="4"/>
  <c r="T23" i="4"/>
  <c r="AA22" i="4"/>
  <c r="Z22" i="4"/>
  <c r="Y22" i="4"/>
  <c r="X22" i="4"/>
  <c r="W22" i="4"/>
  <c r="V22" i="4"/>
  <c r="U22" i="4"/>
  <c r="T22" i="4"/>
  <c r="AA21" i="4"/>
  <c r="Z21" i="4"/>
  <c r="Y21" i="4"/>
  <c r="X21" i="4"/>
  <c r="W21" i="4"/>
  <c r="V21" i="4"/>
  <c r="U21" i="4"/>
  <c r="T21" i="4"/>
  <c r="AA20" i="4"/>
  <c r="Z20" i="4"/>
  <c r="Y20" i="4"/>
  <c r="X20" i="4"/>
  <c r="W20" i="4"/>
  <c r="V20" i="4"/>
  <c r="U20" i="4"/>
  <c r="T20" i="4"/>
  <c r="AA17" i="4"/>
  <c r="Z17" i="4"/>
  <c r="Y17" i="4"/>
  <c r="X17" i="4"/>
  <c r="W17" i="4"/>
  <c r="V17" i="4"/>
  <c r="U17" i="4"/>
  <c r="T17" i="4"/>
  <c r="AA16" i="4"/>
  <c r="Z16" i="4"/>
  <c r="Y16" i="4"/>
  <c r="X16" i="4"/>
  <c r="W16" i="4"/>
  <c r="V16" i="4"/>
  <c r="U16" i="4"/>
  <c r="T16" i="4"/>
  <c r="AA15" i="4"/>
  <c r="Z15" i="4"/>
  <c r="Y15" i="4"/>
  <c r="X15" i="4"/>
  <c r="W15" i="4"/>
  <c r="V15" i="4"/>
  <c r="U15" i="4"/>
  <c r="T15" i="4"/>
  <c r="AA14" i="4"/>
  <c r="Z14" i="4"/>
  <c r="Y14" i="4"/>
  <c r="X14" i="4"/>
  <c r="W14" i="4"/>
  <c r="V14" i="4"/>
  <c r="U14" i="4"/>
  <c r="T14" i="4"/>
  <c r="AA13" i="4"/>
  <c r="Z13" i="4"/>
  <c r="Y13" i="4"/>
  <c r="X13" i="4"/>
  <c r="W13" i="4"/>
  <c r="V13" i="4"/>
  <c r="U13" i="4"/>
  <c r="T13" i="4"/>
  <c r="AA12" i="4"/>
  <c r="Z12" i="4"/>
  <c r="Y12" i="4"/>
  <c r="X12" i="4"/>
  <c r="W12" i="4"/>
  <c r="V12" i="4"/>
  <c r="U12" i="4"/>
  <c r="T12" i="4"/>
  <c r="AA11" i="4"/>
  <c r="Z11" i="4"/>
  <c r="Y11" i="4"/>
  <c r="X11" i="4"/>
  <c r="W11" i="4"/>
  <c r="V11" i="4"/>
  <c r="U11" i="4"/>
  <c r="T11" i="4"/>
  <c r="AA10" i="4"/>
  <c r="Z10" i="4"/>
  <c r="Y10" i="4"/>
  <c r="X10" i="4"/>
  <c r="W10" i="4"/>
  <c r="V10" i="4"/>
  <c r="U10" i="4"/>
  <c r="T10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M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R17" i="4"/>
  <c r="Q17" i="4"/>
  <c r="P17" i="4"/>
  <c r="O17" i="4"/>
  <c r="N17" i="4"/>
  <c r="M17" i="4"/>
  <c r="L17" i="4"/>
  <c r="K17" i="4"/>
  <c r="R16" i="4"/>
  <c r="Q16" i="4"/>
  <c r="P16" i="4"/>
  <c r="O16" i="4"/>
  <c r="N16" i="4"/>
  <c r="M16" i="4"/>
  <c r="L16" i="4"/>
  <c r="K16" i="4"/>
  <c r="R15" i="4"/>
  <c r="Q15" i="4"/>
  <c r="P15" i="4"/>
  <c r="O15" i="4"/>
  <c r="N15" i="4"/>
  <c r="M15" i="4"/>
  <c r="L15" i="4"/>
  <c r="K15" i="4"/>
  <c r="R14" i="4"/>
  <c r="Q14" i="4"/>
  <c r="P14" i="4"/>
  <c r="O14" i="4"/>
  <c r="N14" i="4"/>
  <c r="M14" i="4"/>
  <c r="L14" i="4"/>
  <c r="K14" i="4"/>
  <c r="R13" i="4"/>
  <c r="Q13" i="4"/>
  <c r="P13" i="4"/>
  <c r="O13" i="4"/>
  <c r="N13" i="4"/>
  <c r="M13" i="4"/>
  <c r="L13" i="4"/>
  <c r="K13" i="4"/>
  <c r="R12" i="4"/>
  <c r="Q12" i="4"/>
  <c r="P12" i="4"/>
  <c r="O12" i="4"/>
  <c r="N12" i="4"/>
  <c r="M12" i="4"/>
  <c r="L12" i="4"/>
  <c r="K12" i="4"/>
  <c r="R11" i="4"/>
  <c r="Q11" i="4"/>
  <c r="P11" i="4"/>
  <c r="O11" i="4"/>
  <c r="N11" i="4"/>
  <c r="M11" i="4"/>
  <c r="L11" i="4"/>
  <c r="K11" i="4"/>
  <c r="R10" i="4"/>
  <c r="Q10" i="4"/>
  <c r="P10" i="4"/>
  <c r="O10" i="4"/>
  <c r="N10" i="4"/>
  <c r="M10" i="4"/>
  <c r="L10" i="4"/>
  <c r="K10" i="4"/>
  <c r="B28" i="2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I8" i="6" s="1"/>
  <c r="I29" i="6" s="1"/>
  <c r="H6" i="6"/>
  <c r="G6" i="6"/>
  <c r="F6" i="6"/>
  <c r="E6" i="6"/>
  <c r="E8" i="6" s="1"/>
  <c r="E29" i="6" s="1"/>
  <c r="D6" i="6"/>
  <c r="C6" i="6"/>
  <c r="B6" i="6"/>
  <c r="B8" i="6" s="1"/>
  <c r="B29" i="6" s="1"/>
  <c r="L6" i="2"/>
  <c r="K6" i="2"/>
  <c r="J6" i="2"/>
  <c r="I6" i="2"/>
  <c r="H6" i="2"/>
  <c r="G6" i="2"/>
  <c r="F6" i="2"/>
  <c r="E6" i="2"/>
  <c r="D6" i="2"/>
  <c r="C6" i="2"/>
  <c r="B6" i="2"/>
  <c r="C6" i="1"/>
  <c r="B6" i="1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F8" i="6" l="1"/>
  <c r="F29" i="6" s="1"/>
  <c r="J8" i="6"/>
  <c r="J29" i="6" s="1"/>
  <c r="G8" i="6"/>
  <c r="G29" i="6" s="1"/>
  <c r="C8" i="6"/>
  <c r="C29" i="6" s="1"/>
  <c r="C30" i="6" s="1"/>
  <c r="B2" i="7" s="1"/>
  <c r="D8" i="6"/>
  <c r="D29" i="6" s="1"/>
  <c r="H8" i="6"/>
  <c r="H29" i="6" s="1"/>
  <c r="K8" i="6"/>
  <c r="K29" i="6" s="1"/>
  <c r="L8" i="6"/>
  <c r="L29" i="6" s="1"/>
  <c r="B7" i="1"/>
  <c r="B9" i="1" s="1"/>
  <c r="B2" i="4" s="1"/>
  <c r="B28" i="6"/>
  <c r="C1" i="6"/>
  <c r="D1" i="6" s="1"/>
  <c r="E1" i="6" s="1"/>
  <c r="F1" i="6" s="1"/>
  <c r="G1" i="6" s="1"/>
  <c r="H1" i="6" s="1"/>
  <c r="I1" i="6" s="1"/>
  <c r="J1" i="6" s="1"/>
  <c r="K1" i="6" s="1"/>
  <c r="L1" i="6" s="1"/>
  <c r="L28" i="6" s="1"/>
  <c r="F28" i="2"/>
  <c r="G28" i="2"/>
  <c r="L8" i="2"/>
  <c r="L29" i="2" s="1"/>
  <c r="K28" i="2"/>
  <c r="J28" i="2"/>
  <c r="B8" i="2"/>
  <c r="B29" i="2" s="1"/>
  <c r="C8" i="2"/>
  <c r="C29" i="2" s="1"/>
  <c r="H8" i="2"/>
  <c r="H29" i="2" s="1"/>
  <c r="G8" i="2"/>
  <c r="G29" i="2" s="1"/>
  <c r="C28" i="2"/>
  <c r="J8" i="2"/>
  <c r="J29" i="2" s="1"/>
  <c r="K8" i="2"/>
  <c r="K29" i="2" s="1"/>
  <c r="D28" i="2"/>
  <c r="F8" i="2"/>
  <c r="F29" i="2" s="1"/>
  <c r="E28" i="2"/>
  <c r="H28" i="2"/>
  <c r="D8" i="2"/>
  <c r="D29" i="2" s="1"/>
  <c r="I8" i="2"/>
  <c r="I29" i="2" s="1"/>
  <c r="E8" i="2"/>
  <c r="E29" i="2" s="1"/>
  <c r="I28" i="2"/>
  <c r="E28" i="6"/>
  <c r="F28" i="6"/>
  <c r="I28" i="6"/>
  <c r="G28" i="6"/>
  <c r="J28" i="6"/>
  <c r="C28" i="6"/>
  <c r="K28" i="6"/>
  <c r="H28" i="6"/>
  <c r="D28" i="6"/>
  <c r="C30" i="2" l="1"/>
  <c r="C31" i="2" s="1"/>
  <c r="B3" i="7" s="1"/>
  <c r="G27" i="7" l="1"/>
  <c r="H16" i="7"/>
  <c r="D24" i="7"/>
  <c r="D20" i="7"/>
  <c r="B3" i="4"/>
  <c r="C27" i="4" s="1"/>
  <c r="B26" i="7"/>
  <c r="H25" i="7"/>
  <c r="C21" i="7"/>
  <c r="B10" i="7"/>
  <c r="D13" i="7"/>
  <c r="I20" i="7"/>
  <c r="F26" i="7"/>
  <c r="E15" i="7"/>
  <c r="C25" i="7"/>
  <c r="H13" i="7"/>
  <c r="F10" i="7"/>
  <c r="B24" i="7"/>
  <c r="C14" i="7"/>
  <c r="F15" i="7"/>
  <c r="H20" i="7"/>
  <c r="C22" i="7"/>
  <c r="B17" i="7"/>
  <c r="D11" i="7"/>
  <c r="B14" i="7"/>
  <c r="I17" i="7"/>
  <c r="I11" i="7"/>
  <c r="B21" i="7"/>
  <c r="C12" i="7"/>
  <c r="E24" i="7"/>
  <c r="B22" i="7"/>
  <c r="C10" i="7"/>
  <c r="H22" i="7"/>
  <c r="E21" i="7"/>
  <c r="H27" i="7"/>
  <c r="C26" i="7"/>
  <c r="I10" i="7"/>
  <c r="F21" i="7"/>
  <c r="B25" i="7"/>
  <c r="G25" i="7"/>
  <c r="F17" i="7"/>
  <c r="F13" i="7"/>
  <c r="F20" i="7"/>
  <c r="F11" i="7"/>
  <c r="D17" i="7"/>
  <c r="D15" i="7"/>
  <c r="D25" i="7"/>
  <c r="D14" i="7"/>
  <c r="B23" i="7"/>
  <c r="H24" i="7"/>
  <c r="B13" i="7"/>
  <c r="I27" i="7"/>
  <c r="C11" i="7"/>
  <c r="I23" i="7"/>
  <c r="E11" i="7"/>
  <c r="C15" i="7"/>
  <c r="H11" i="7"/>
  <c r="G24" i="7"/>
  <c r="E14" i="7"/>
  <c r="B27" i="7"/>
  <c r="H26" i="7"/>
  <c r="G20" i="7"/>
  <c r="I26" i="7"/>
  <c r="C20" i="7"/>
  <c r="B20" i="7"/>
  <c r="G23" i="7"/>
  <c r="H23" i="7"/>
  <c r="F23" i="7"/>
  <c r="E27" i="7"/>
  <c r="E22" i="7"/>
  <c r="I24" i="7"/>
  <c r="H21" i="7"/>
  <c r="B11" i="7"/>
  <c r="D27" i="7"/>
  <c r="G17" i="7"/>
  <c r="E16" i="7"/>
  <c r="H17" i="7"/>
  <c r="C27" i="7"/>
  <c r="H14" i="7"/>
  <c r="D10" i="7"/>
  <c r="E10" i="7"/>
  <c r="F14" i="7"/>
  <c r="G13" i="7"/>
  <c r="I22" i="7"/>
  <c r="I13" i="7"/>
  <c r="G26" i="7"/>
  <c r="E25" i="7"/>
  <c r="H10" i="7"/>
  <c r="G22" i="7"/>
  <c r="B15" i="7"/>
  <c r="H15" i="7"/>
  <c r="C13" i="7"/>
  <c r="I21" i="7"/>
  <c r="E23" i="7"/>
  <c r="F24" i="7"/>
  <c r="G15" i="7"/>
  <c r="C16" i="7"/>
  <c r="C24" i="7"/>
  <c r="I15" i="7"/>
  <c r="I25" i="7"/>
  <c r="D16" i="7"/>
  <c r="I16" i="7"/>
  <c r="H12" i="7"/>
  <c r="F27" i="7"/>
  <c r="D12" i="7"/>
  <c r="C17" i="7"/>
  <c r="E20" i="7"/>
  <c r="B12" i="7"/>
  <c r="E13" i="7"/>
  <c r="F22" i="7"/>
  <c r="C23" i="7"/>
  <c r="G16" i="7"/>
  <c r="D22" i="7"/>
  <c r="I14" i="7"/>
  <c r="G10" i="7"/>
  <c r="G21" i="7"/>
  <c r="G11" i="7"/>
  <c r="F12" i="7"/>
  <c r="I12" i="7"/>
  <c r="F25" i="7"/>
  <c r="E17" i="7"/>
  <c r="E12" i="7"/>
  <c r="F16" i="7"/>
  <c r="G14" i="7"/>
  <c r="E26" i="7"/>
  <c r="G12" i="7"/>
  <c r="B16" i="7"/>
  <c r="D26" i="7"/>
  <c r="D21" i="7"/>
  <c r="D23" i="7"/>
  <c r="E27" i="4" l="1"/>
  <c r="E24" i="4"/>
  <c r="C16" i="4"/>
  <c r="B12" i="4"/>
  <c r="D24" i="4"/>
  <c r="D16" i="4"/>
  <c r="B11" i="4"/>
  <c r="H17" i="4"/>
  <c r="C24" i="4"/>
  <c r="G27" i="4"/>
  <c r="G12" i="4"/>
  <c r="F17" i="4"/>
  <c r="E11" i="4"/>
  <c r="E17" i="4"/>
  <c r="B24" i="4"/>
  <c r="I22" i="4"/>
  <c r="G11" i="4"/>
  <c r="E13" i="4"/>
  <c r="I25" i="4"/>
  <c r="B20" i="4"/>
  <c r="D21" i="4"/>
  <c r="B10" i="4"/>
  <c r="D23" i="4"/>
  <c r="D10" i="4"/>
  <c r="C23" i="4"/>
  <c r="G22" i="4"/>
  <c r="E21" i="4"/>
  <c r="F13" i="4"/>
  <c r="D11" i="4"/>
  <c r="F12" i="4"/>
  <c r="H23" i="4"/>
  <c r="F23" i="4"/>
  <c r="F10" i="4"/>
  <c r="E23" i="4"/>
  <c r="G15" i="4"/>
  <c r="B27" i="4"/>
  <c r="C26" i="4"/>
  <c r="B17" i="4"/>
  <c r="I10" i="4"/>
  <c r="B25" i="4"/>
  <c r="E12" i="4"/>
  <c r="G17" i="4"/>
  <c r="C13" i="4"/>
  <c r="G16" i="4"/>
  <c r="H24" i="4"/>
  <c r="H14" i="4"/>
  <c r="D26" i="4"/>
  <c r="G13" i="4"/>
  <c r="C25" i="4"/>
  <c r="I17" i="4"/>
  <c r="G20" i="4"/>
  <c r="F11" i="4"/>
  <c r="H25" i="4"/>
  <c r="C12" i="4"/>
  <c r="C21" i="4"/>
  <c r="E26" i="4"/>
  <c r="C20" i="4"/>
  <c r="H13" i="4"/>
  <c r="C17" i="4"/>
  <c r="D25" i="4"/>
  <c r="D15" i="4"/>
  <c r="C15" i="4"/>
  <c r="E22" i="4"/>
  <c r="G10" i="4"/>
  <c r="H16" i="4"/>
  <c r="F27" i="4"/>
  <c r="I14" i="4"/>
  <c r="B22" i="4"/>
  <c r="E16" i="4"/>
  <c r="G23" i="4"/>
  <c r="I11" i="4"/>
  <c r="F22" i="4"/>
  <c r="I16" i="4"/>
  <c r="F20" i="4"/>
  <c r="I24" i="4"/>
  <c r="E10" i="4"/>
  <c r="I13" i="4"/>
  <c r="F25" i="4"/>
  <c r="D17" i="4"/>
  <c r="E25" i="4"/>
  <c r="E15" i="4"/>
  <c r="F14" i="4"/>
  <c r="H20" i="4"/>
  <c r="D13" i="4"/>
  <c r="H15" i="4"/>
  <c r="D27" i="4"/>
  <c r="G14" i="4"/>
  <c r="B16" i="4"/>
  <c r="H21" i="4"/>
  <c r="E14" i="4"/>
  <c r="H10" i="4"/>
  <c r="F21" i="4"/>
  <c r="H26" i="4"/>
  <c r="I15" i="4"/>
  <c r="C22" i="4"/>
  <c r="B13" i="4"/>
  <c r="D20" i="4"/>
  <c r="I12" i="4"/>
  <c r="I21" i="4"/>
  <c r="I27" i="4"/>
  <c r="G21" i="4"/>
  <c r="D14" i="4"/>
  <c r="B15" i="4"/>
  <c r="D12" i="4"/>
  <c r="B23" i="4"/>
  <c r="F26" i="4"/>
  <c r="C11" i="4"/>
  <c r="G24" i="4"/>
  <c r="F15" i="4"/>
  <c r="F24" i="4"/>
  <c r="H12" i="4"/>
  <c r="I20" i="4"/>
  <c r="H11" i="4"/>
  <c r="H27" i="4"/>
  <c r="C14" i="4"/>
  <c r="D22" i="4"/>
  <c r="B14" i="4"/>
  <c r="E20" i="4"/>
  <c r="G25" i="4"/>
  <c r="F16" i="4"/>
  <c r="C10" i="4"/>
  <c r="B26" i="4"/>
  <c r="I26" i="4"/>
  <c r="G26" i="4"/>
  <c r="I23" i="4"/>
  <c r="B21" i="4"/>
  <c r="H22" i="4"/>
</calcChain>
</file>

<file path=xl/sharedStrings.xml><?xml version="1.0" encoding="utf-8"?>
<sst xmlns="http://schemas.openxmlformats.org/spreadsheetml/2006/main" count="386" uniqueCount="171">
  <si>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</si>
  <si>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</si>
  <si>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</si>
  <si>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</si>
  <si>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</si>
  <si>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</si>
  <si>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</si>
  <si>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</si>
  <si>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</si>
  <si>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</si>
  <si>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</si>
  <si>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</si>
  <si>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</si>
  <si>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</si>
  <si>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</si>
  <si>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</si>
  <si>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</si>
  <si>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</si>
  <si>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</si>
  <si>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</si>
  <si>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</si>
  <si>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</si>
  <si>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</si>
  <si>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</si>
  <si>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</si>
  <si>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</si>
  <si>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</si>
  <si>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</si>
  <si>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</si>
  <si>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</si>
  <si>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</si>
  <si>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</si>
  <si>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</si>
  <si>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</si>
  <si>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</si>
  <si>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</si>
  <si>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</si>
  <si>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</si>
  <si>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</si>
  <si>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</si>
  <si>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</si>
  <si>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</si>
  <si>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</si>
  <si>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</si>
  <si>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</si>
  <si>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</si>
  <si>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</si>
  <si>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</si>
  <si>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</si>
  <si>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</si>
  <si>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</si>
  <si>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</si>
  <si>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</si>
  <si>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</si>
  <si>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</si>
  <si>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</si>
  <si>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</si>
  <si>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</si>
  <si>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</si>
  <si>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</si>
  <si>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</si>
  <si>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</si>
  <si>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</si>
  <si>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</si>
  <si>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</si>
  <si>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</si>
  <si>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</si>
  <si>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</si>
  <si>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</si>
  <si>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</si>
  <si>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</si>
  <si>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</si>
  <si>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</si>
  <si>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</si>
  <si>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</si>
  <si>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</si>
  <si>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</si>
  <si>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</si>
  <si>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</si>
  <si>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</si>
  <si>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</si>
  <si>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</si>
  <si>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</si>
  <si>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</si>
  <si>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</si>
  <si>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</si>
  <si>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</si>
  <si>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</si>
  <si>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</si>
  <si>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</si>
  <si>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</si>
  <si>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</si>
  <si>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</si>
  <si>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</si>
  <si>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</si>
  <si>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</si>
  <si>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</si>
  <si>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</si>
  <si>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</si>
  <si>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</si>
  <si>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</si>
  <si>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</si>
  <si>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</si>
  <si>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</si>
  <si>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</si>
  <si>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</si>
  <si>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</si>
  <si>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</si>
  <si>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</si>
  <si>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</si>
  <si>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</si>
  <si>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</si>
  <si>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</si>
  <si>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</si>
  <si>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</si>
  <si>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</si>
  <si>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</si>
  <si>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</si>
  <si>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</si>
  <si>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</si>
  <si>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</si>
  <si>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</si>
  <si>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</si>
  <si>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</si>
  <si>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</si>
  <si>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</si>
  <si>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</si>
  <si>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</si>
  <si>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</si>
  <si>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</si>
  <si>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</si>
  <si>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</si>
  <si>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</si>
  <si>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</si>
  <si>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</si>
  <si>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</si>
  <si>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</si>
  <si>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</si>
  <si>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</si>
  <si>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</si>
  <si>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</si>
  <si>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</si>
  <si>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</si>
  <si>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</si>
  <si>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</si>
  <si>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</si>
  <si>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</si>
  <si>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</si>
  <si>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</si>
  <si>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</si>
  <si>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</si>
  <si>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</si>
  <si>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</si>
  <si>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</si>
  <si>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</si>
  <si>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</si>
  <si>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</si>
  <si>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</si>
  <si>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</si>
  <si>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</si>
  <si>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</si>
  <si>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</si>
  <si>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</si>
  <si>
    <t xml:space="preserve">Settings </t>
  </si>
  <si>
    <t>Lamp Energy: 7740</t>
  </si>
  <si>
    <t xml:space="preserve">Stabilized Energy </t>
  </si>
  <si>
    <t xml:space="preserve">"Not changing the  pitch but the volume" </t>
  </si>
  <si>
    <t xml:space="preserve">535 emission fiter. </t>
  </si>
  <si>
    <t xml:space="preserve">P490() - Slot A3 </t>
  </si>
  <si>
    <t>0.1 in 200 microl</t>
  </si>
  <si>
    <t>135microL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</si>
</sst>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E+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1" fontId="1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3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165" fontId="11" fillId="3" borderId="1" xfId="0" applyNumberFormat="1" applyFont="1" applyFill="1" applyBorder="1"/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1.167261752992871E-2</c:v>
                  </c:pt>
                  <c:pt idx="1">
                    <c:v>7.8951461882180145E-3</c:v>
                  </c:pt>
                  <c:pt idx="2">
                    <c:v>7.5718777944003574E-3</c:v>
                  </c:pt>
                  <c:pt idx="3">
                    <c:v>2.6299556396765789E-3</c:v>
                  </c:pt>
                  <c:pt idx="4">
                    <c:v>2.2173557826083469E-3</c:v>
                  </c:pt>
                  <c:pt idx="5">
                    <c:v>1.2583057392117928E-3</c:v>
                  </c:pt>
                  <c:pt idx="6">
                    <c:v>8.1649658092772682E-4</c:v>
                  </c:pt>
                  <c:pt idx="7">
                    <c:v>5.7735026918962634E-4</c:v>
                  </c:pt>
                  <c:pt idx="8">
                    <c:v>5.0000000000000044E-4</c:v>
                  </c:pt>
                  <c:pt idx="9">
                    <c:v>1.5000000000000013E-3</c:v>
                  </c:pt>
                  <c:pt idx="10">
                    <c:v>8.1649658092772682E-4</c:v>
                  </c:pt>
                  <c:pt idx="11">
                    <c:v>0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1.167261752992871E-2</c:v>
                  </c:pt>
                  <c:pt idx="1">
                    <c:v>7.8951461882180145E-3</c:v>
                  </c:pt>
                  <c:pt idx="2">
                    <c:v>7.5718777944003574E-3</c:v>
                  </c:pt>
                  <c:pt idx="3">
                    <c:v>2.6299556396765789E-3</c:v>
                  </c:pt>
                  <c:pt idx="4">
                    <c:v>2.2173557826083469E-3</c:v>
                  </c:pt>
                  <c:pt idx="5">
                    <c:v>1.2583057392117928E-3</c:v>
                  </c:pt>
                  <c:pt idx="6">
                    <c:v>8.1649658092772682E-4</c:v>
                  </c:pt>
                  <c:pt idx="7">
                    <c:v>5.7735026918962634E-4</c:v>
                  </c:pt>
                  <c:pt idx="8">
                    <c:v>5.0000000000000044E-4</c:v>
                  </c:pt>
                  <c:pt idx="9">
                    <c:v>1.5000000000000013E-3</c:v>
                  </c:pt>
                  <c:pt idx="10">
                    <c:v>8.1649658092772682E-4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0.54725000000000001</c:v>
                </c:pt>
                <c:pt idx="1">
                  <c:v>0.29649999999999999</c:v>
                </c:pt>
                <c:pt idx="2">
                  <c:v>0.16200000000000001</c:v>
                </c:pt>
                <c:pt idx="3">
                  <c:v>0.10125000000000001</c:v>
                </c:pt>
                <c:pt idx="4">
                  <c:v>6.4250000000000002E-2</c:v>
                </c:pt>
                <c:pt idx="5">
                  <c:v>4.725E-2</c:v>
                </c:pt>
                <c:pt idx="6">
                  <c:v>3.9E-2</c:v>
                </c:pt>
                <c:pt idx="7">
                  <c:v>3.4500000000000003E-2</c:v>
                </c:pt>
                <c:pt idx="8">
                  <c:v>3.3250000000000002E-2</c:v>
                </c:pt>
                <c:pt idx="9">
                  <c:v>3.2750000000000001E-2</c:v>
                </c:pt>
                <c:pt idx="10">
                  <c:v>3.1E-2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25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0.54725000000000001</c:v>
                </c:pt>
                <c:pt idx="1">
                  <c:v>0.29649999999999999</c:v>
                </c:pt>
                <c:pt idx="2">
                  <c:v>0.16200000000000001</c:v>
                </c:pt>
                <c:pt idx="3">
                  <c:v>0.10125000000000001</c:v>
                </c:pt>
                <c:pt idx="4">
                  <c:v>6.4250000000000002E-2</c:v>
                </c:pt>
                <c:pt idx="5">
                  <c:v>4.725E-2</c:v>
                </c:pt>
                <c:pt idx="6">
                  <c:v>3.9E-2</c:v>
                </c:pt>
                <c:pt idx="7">
                  <c:v>3.4500000000000003E-2</c:v>
                </c:pt>
                <c:pt idx="8">
                  <c:v>3.3250000000000002E-2</c:v>
                </c:pt>
                <c:pt idx="9">
                  <c:v>3.2750000000000001E-2</c:v>
                </c:pt>
                <c:pt idx="10">
                  <c:v>3.1E-2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27778.657723451408</c:v>
                  </c:pt>
                  <c:pt idx="1">
                    <c:v>14943.677712776509</c:v>
                  </c:pt>
                  <c:pt idx="2">
                    <c:v>14653.023601518789</c:v>
                  </c:pt>
                  <c:pt idx="3">
                    <c:v>73133.603514390023</c:v>
                  </c:pt>
                  <c:pt idx="4">
                    <c:v>79437.707996056051</c:v>
                  </c:pt>
                  <c:pt idx="5">
                    <c:v>35377.949832251914</c:v>
                  </c:pt>
                  <c:pt idx="6">
                    <c:v>20178.76524757317</c:v>
                  </c:pt>
                  <c:pt idx="7">
                    <c:v>13881.666110377386</c:v>
                  </c:pt>
                  <c:pt idx="8">
                    <c:v>2582.6852143973465</c:v>
                  </c:pt>
                  <c:pt idx="9">
                    <c:v>1420.8416226542165</c:v>
                  </c:pt>
                  <c:pt idx="10">
                    <c:v>687.02031750645244</c:v>
                  </c:pt>
                  <c:pt idx="11">
                    <c:v>0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27778.657723451408</c:v>
                  </c:pt>
                  <c:pt idx="1">
                    <c:v>14943.677712776509</c:v>
                  </c:pt>
                  <c:pt idx="2">
                    <c:v>14653.023601518789</c:v>
                  </c:pt>
                  <c:pt idx="3">
                    <c:v>73133.603514390023</c:v>
                  </c:pt>
                  <c:pt idx="4">
                    <c:v>79437.707996056051</c:v>
                  </c:pt>
                  <c:pt idx="5">
                    <c:v>35377.949832251914</c:v>
                  </c:pt>
                  <c:pt idx="6">
                    <c:v>20178.76524757317</c:v>
                  </c:pt>
                  <c:pt idx="7">
                    <c:v>13881.666110377386</c:v>
                  </c:pt>
                  <c:pt idx="8">
                    <c:v>2582.6852143973465</c:v>
                  </c:pt>
                  <c:pt idx="9">
                    <c:v>1420.8416226542165</c:v>
                  </c:pt>
                  <c:pt idx="10">
                    <c:v>687.02031750645244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2308172.75</c:v>
                </c:pt>
                <c:pt idx="1">
                  <c:v>1377927.25</c:v>
                </c:pt>
                <c:pt idx="2">
                  <c:v>771455</c:v>
                </c:pt>
                <c:pt idx="3">
                  <c:v>376569.5</c:v>
                </c:pt>
                <c:pt idx="4">
                  <c:v>255756.5</c:v>
                </c:pt>
                <c:pt idx="5">
                  <c:v>90486.5</c:v>
                </c:pt>
                <c:pt idx="6">
                  <c:v>74180.25</c:v>
                </c:pt>
                <c:pt idx="7">
                  <c:v>42378</c:v>
                </c:pt>
                <c:pt idx="8">
                  <c:v>18808.25</c:v>
                </c:pt>
                <c:pt idx="9">
                  <c:v>9865.75</c:v>
                </c:pt>
                <c:pt idx="10">
                  <c:v>5350.75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2308172.75</c:v>
                </c:pt>
                <c:pt idx="1">
                  <c:v>1377927.25</c:v>
                </c:pt>
                <c:pt idx="2">
                  <c:v>771455</c:v>
                </c:pt>
                <c:pt idx="3">
                  <c:v>376569.5</c:v>
                </c:pt>
                <c:pt idx="4">
                  <c:v>255756.5</c:v>
                </c:pt>
                <c:pt idx="5">
                  <c:v>90486.5</c:v>
                </c:pt>
                <c:pt idx="6">
                  <c:v>74180.25</c:v>
                </c:pt>
                <c:pt idx="7">
                  <c:v>42378</c:v>
                </c:pt>
                <c:pt idx="8">
                  <c:v>18808.25</c:v>
                </c:pt>
                <c:pt idx="9">
                  <c:v>9865.75</c:v>
                </c:pt>
                <c:pt idx="10">
                  <c:v>5350.75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C9" sqref="C9"/>
    </sheetView>
  </sheetViews>
  <sheetFormatPr defaultColWidth="8.81640625" defaultRowHeight="14.5" x14ac:dyDescent="0.35"/>
  <cols>
    <col min="1" max="1" width="15.6328125" customWidth="1"/>
    <col min="2" max="2" width="10.36328125" customWidth="1"/>
  </cols>
  <sheetData>
    <row r="1" spans="1:7" x14ac:dyDescent="0.35">
      <c r="B1" t="s">
        <v>158</v>
      </c>
      <c r="C1" t="s">
        <v>26</v>
      </c>
    </row>
    <row r="2" spans="1:7" x14ac:dyDescent="0.35">
      <c r="A2" t="s">
        <v>0</v>
      </c>
      <c r="B2" s="22">
        <v>6.2E-2</v>
      </c>
      <c r="C2" s="22">
        <v>2.8000000000000001E-2</v>
      </c>
      <c r="E2" s="11" t="s">
        <v>27</v>
      </c>
    </row>
    <row r="3" spans="1:7" x14ac:dyDescent="0.35">
      <c r="A3" t="s">
        <v>1</v>
      </c>
      <c r="B3" s="22">
        <v>6.3E-2</v>
      </c>
      <c r="C3" s="22">
        <v>0.03</v>
      </c>
      <c r="E3" s="11" t="s">
        <v>7</v>
      </c>
    </row>
    <row r="4" spans="1:7" x14ac:dyDescent="0.35">
      <c r="A4" t="s">
        <v>2</v>
      </c>
      <c r="B4" s="22">
        <v>6.3E-2</v>
      </c>
      <c r="C4" s="22">
        <v>2.9000000000000001E-2</v>
      </c>
    </row>
    <row r="5" spans="1:7" x14ac:dyDescent="0.35">
      <c r="A5" t="s">
        <v>3</v>
      </c>
      <c r="B5" s="22">
        <v>6.4000000000000001E-2</v>
      </c>
      <c r="C5" s="22">
        <v>2.9000000000000001E-2</v>
      </c>
    </row>
    <row r="6" spans="1:7" x14ac:dyDescent="0.35">
      <c r="A6" t="s">
        <v>4</v>
      </c>
      <c r="B6" s="23">
        <f>AVERAGE(B2:B5)</f>
        <v>6.3E-2</v>
      </c>
      <c r="C6" s="23">
        <f>AVERAGE(C2:C5)</f>
        <v>2.8999999999999998E-2</v>
      </c>
    </row>
    <row r="7" spans="1:7" x14ac:dyDescent="0.35">
      <c r="A7" t="s">
        <v>5</v>
      </c>
      <c r="B7" s="24">
        <f>$B$6-$C$6</f>
        <v>3.4000000000000002E-2</v>
      </c>
      <c r="E7" s="7" t="s">
        <v>8</v>
      </c>
    </row>
    <row r="8" spans="1:7" x14ac:dyDescent="0.35">
      <c r="A8" t="s">
        <v>6</v>
      </c>
      <c r="B8" s="32">
        <v>6.3E-2</v>
      </c>
      <c r="E8" s="18" t="s">
        <v>127</v>
      </c>
    </row>
    <row r="9" spans="1:7" x14ac:dyDescent="0.35">
      <c r="A9" t="s">
        <v>19</v>
      </c>
      <c r="B9" s="24">
        <f>$B$8/$B$7</f>
        <v>1.8529411764705881</v>
      </c>
      <c r="E9" s="7" t="s">
        <v>9</v>
      </c>
    </row>
    <row r="13" spans="1:7" x14ac:dyDescent="0.35">
      <c r="A13" s="4"/>
      <c r="B13" s="4"/>
      <c r="C13" s="4"/>
      <c r="D13" s="4"/>
      <c r="E13" s="4"/>
      <c r="F13" s="4"/>
      <c r="G13" s="4"/>
    </row>
    <row r="14" spans="1:7" x14ac:dyDescent="0.35">
      <c r="A14" s="4"/>
      <c r="B14" s="5"/>
      <c r="C14" s="5"/>
      <c r="D14" s="5"/>
      <c r="E14" s="5"/>
      <c r="F14" s="4"/>
      <c r="G14" s="4"/>
    </row>
    <row r="15" spans="1:7" x14ac:dyDescent="0.35">
      <c r="A15" s="4"/>
      <c r="B15" s="4"/>
      <c r="C15" s="4"/>
      <c r="D15" s="4"/>
      <c r="E15" s="4"/>
      <c r="F15" s="4"/>
      <c r="G15" s="4"/>
    </row>
    <row r="16" spans="1:7" x14ac:dyDescent="0.35">
      <c r="A16" s="4"/>
      <c r="B16" s="4"/>
      <c r="C16" s="4"/>
      <c r="D16" s="4"/>
      <c r="E16" s="4"/>
      <c r="F16" s="4"/>
      <c r="G16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workbookViewId="0">
      <selection activeCell="M6" sqref="M6"/>
    </sheetView>
  </sheetViews>
  <sheetFormatPr defaultColWidth="8.81640625" defaultRowHeight="14.5" x14ac:dyDescent="0.35"/>
  <cols>
    <col min="1" max="1" width="17.453125" customWidth="1"/>
    <col min="2" max="13" width="10.81640625" customWidth="1"/>
  </cols>
  <sheetData>
    <row r="1" spans="1:17" x14ac:dyDescent="0.35">
      <c r="A1" t="s">
        <v>124</v>
      </c>
      <c r="B1" s="21">
        <f>T30/2</f>
        <v>235294117.64705887</v>
      </c>
      <c r="C1" s="21">
        <f>B1/2</f>
        <v>117647058.82352944</v>
      </c>
      <c r="D1" s="21">
        <f>C1/2</f>
        <v>58823529.411764719</v>
      </c>
      <c r="E1" s="21">
        <f>D1/2</f>
        <v>29411764.705882359</v>
      </c>
      <c r="F1" s="21">
        <f t="shared" ref="F1:L1" si="0">E1/2</f>
        <v>14705882.35294118</v>
      </c>
      <c r="G1" s="21">
        <f t="shared" si="0"/>
        <v>7352941.1764705898</v>
      </c>
      <c r="H1" s="21">
        <f t="shared" si="0"/>
        <v>3676470.5882352949</v>
      </c>
      <c r="I1" s="21">
        <f t="shared" si="0"/>
        <v>1838235.2941176475</v>
      </c>
      <c r="J1" s="21">
        <f t="shared" si="0"/>
        <v>919117.64705882373</v>
      </c>
      <c r="K1" s="21">
        <f t="shared" si="0"/>
        <v>459558.82352941186</v>
      </c>
      <c r="L1" s="21">
        <f t="shared" si="0"/>
        <v>229779.41176470593</v>
      </c>
      <c r="M1" s="2">
        <v>0</v>
      </c>
    </row>
    <row r="2" spans="1:17" x14ac:dyDescent="0.35">
      <c r="A2" t="s">
        <v>0</v>
      </c>
      <c r="B2" s="22">
        <v>0.53700000000000003</v>
      </c>
      <c r="C2" s="22">
        <v>0.30299999999999999</v>
      </c>
      <c r="D2" s="22">
        <v>0.17299999999999999</v>
      </c>
      <c r="E2" s="22">
        <v>0.10100000000000001</v>
      </c>
      <c r="F2" s="22">
        <v>6.5000000000000002E-2</v>
      </c>
      <c r="G2" s="22">
        <v>4.7E-2</v>
      </c>
      <c r="H2" s="22">
        <v>3.9E-2</v>
      </c>
      <c r="I2" s="22">
        <v>3.4000000000000002E-2</v>
      </c>
      <c r="J2" s="22">
        <v>3.3000000000000002E-2</v>
      </c>
      <c r="K2" s="22">
        <v>3.4000000000000002E-2</v>
      </c>
      <c r="L2" s="22">
        <v>0.03</v>
      </c>
      <c r="M2" s="22">
        <v>0</v>
      </c>
      <c r="O2" s="11" t="s">
        <v>125</v>
      </c>
    </row>
    <row r="3" spans="1:17" x14ac:dyDescent="0.35">
      <c r="A3" t="s">
        <v>1</v>
      </c>
      <c r="B3" s="22">
        <v>0.54300000000000004</v>
      </c>
      <c r="C3" s="22">
        <v>0.29899999999999999</v>
      </c>
      <c r="D3" s="22">
        <v>0.161</v>
      </c>
      <c r="E3" s="22">
        <v>0.1</v>
      </c>
      <c r="F3" s="22">
        <v>6.2E-2</v>
      </c>
      <c r="G3" s="22">
        <v>4.7E-2</v>
      </c>
      <c r="H3" s="22">
        <v>3.9E-2</v>
      </c>
      <c r="I3" s="22">
        <v>3.5000000000000003E-2</v>
      </c>
      <c r="J3" s="22">
        <v>3.3000000000000002E-2</v>
      </c>
      <c r="K3" s="22">
        <v>3.2000000000000001E-2</v>
      </c>
      <c r="L3" s="22">
        <v>3.1E-2</v>
      </c>
      <c r="M3" s="22">
        <v>0</v>
      </c>
      <c r="O3" s="11" t="s">
        <v>7</v>
      </c>
    </row>
    <row r="4" spans="1:17" x14ac:dyDescent="0.35">
      <c r="A4" t="s">
        <v>2</v>
      </c>
      <c r="B4" s="22">
        <v>0.56399999999999995</v>
      </c>
      <c r="C4" s="22">
        <v>0.28499999999999998</v>
      </c>
      <c r="D4" s="22">
        <v>0.157</v>
      </c>
      <c r="E4" s="22">
        <v>0.105</v>
      </c>
      <c r="F4" s="22">
        <v>6.7000000000000004E-2</v>
      </c>
      <c r="G4" s="22">
        <v>4.9000000000000002E-2</v>
      </c>
      <c r="H4" s="22">
        <v>0.04</v>
      </c>
      <c r="I4" s="22">
        <v>3.5000000000000003E-2</v>
      </c>
      <c r="J4" s="22">
        <v>3.4000000000000002E-2</v>
      </c>
      <c r="K4" s="22">
        <v>3.4000000000000002E-2</v>
      </c>
      <c r="L4" s="22">
        <v>3.2000000000000001E-2</v>
      </c>
      <c r="M4" s="22">
        <v>0</v>
      </c>
    </row>
    <row r="5" spans="1:17" x14ac:dyDescent="0.35">
      <c r="A5" t="s">
        <v>3</v>
      </c>
      <c r="B5" s="22">
        <v>0.54500000000000004</v>
      </c>
      <c r="C5" s="22">
        <v>0.29899999999999999</v>
      </c>
      <c r="D5" s="22">
        <v>0.157</v>
      </c>
      <c r="E5" s="22">
        <v>9.9000000000000005E-2</v>
      </c>
      <c r="F5" s="22">
        <v>6.3E-2</v>
      </c>
      <c r="G5" s="22">
        <v>4.5999999999999999E-2</v>
      </c>
      <c r="H5" s="22">
        <v>3.7999999999999999E-2</v>
      </c>
      <c r="I5" s="22">
        <v>3.4000000000000002E-2</v>
      </c>
      <c r="J5" s="22">
        <v>3.3000000000000002E-2</v>
      </c>
      <c r="K5" s="22">
        <v>3.1E-2</v>
      </c>
      <c r="L5" s="22">
        <v>3.1E-2</v>
      </c>
      <c r="M5" s="22">
        <v>0</v>
      </c>
      <c r="O5" s="7"/>
    </row>
    <row r="6" spans="1:17" x14ac:dyDescent="0.35">
      <c r="A6" t="s">
        <v>4</v>
      </c>
      <c r="B6" s="23">
        <f>AVERAGE(B2:B5)</f>
        <v>0.54725000000000001</v>
      </c>
      <c r="C6" s="23">
        <f t="shared" ref="C6:M6" si="1">AVERAGE(C2:C5)</f>
        <v>0.29649999999999999</v>
      </c>
      <c r="D6" s="23">
        <f t="shared" si="1"/>
        <v>0.16200000000000001</v>
      </c>
      <c r="E6" s="23">
        <f t="shared" si="1"/>
        <v>0.10125000000000001</v>
      </c>
      <c r="F6" s="23">
        <f t="shared" si="1"/>
        <v>6.4250000000000002E-2</v>
      </c>
      <c r="G6" s="23">
        <f t="shared" si="1"/>
        <v>4.725E-2</v>
      </c>
      <c r="H6" s="23">
        <f t="shared" si="1"/>
        <v>3.9E-2</v>
      </c>
      <c r="I6" s="23">
        <f t="shared" si="1"/>
        <v>3.4500000000000003E-2</v>
      </c>
      <c r="J6" s="23">
        <f t="shared" si="1"/>
        <v>3.3250000000000002E-2</v>
      </c>
      <c r="K6" s="23">
        <f t="shared" si="1"/>
        <v>3.2750000000000001E-2</v>
      </c>
      <c r="L6" s="23">
        <f t="shared" si="1"/>
        <v>3.1E-2</v>
      </c>
      <c r="M6" s="23">
        <f t="shared" si="1"/>
        <v>0</v>
      </c>
    </row>
    <row r="7" spans="1:17" x14ac:dyDescent="0.35">
      <c r="A7" t="s">
        <v>11</v>
      </c>
      <c r="B7" s="23">
        <f>STDEV(B2:B5)</f>
        <v>1.167261752992871E-2</v>
      </c>
      <c r="C7" s="23">
        <f t="shared" ref="C7:M7" si="2">STDEV(C2:C5)</f>
        <v>7.8951461882180145E-3</v>
      </c>
      <c r="D7" s="23">
        <f t="shared" si="2"/>
        <v>7.5718777944003574E-3</v>
      </c>
      <c r="E7" s="23">
        <f t="shared" si="2"/>
        <v>2.6299556396765789E-3</v>
      </c>
      <c r="F7" s="23">
        <f t="shared" si="2"/>
        <v>2.2173557826083469E-3</v>
      </c>
      <c r="G7" s="23">
        <f t="shared" si="2"/>
        <v>1.2583057392117928E-3</v>
      </c>
      <c r="H7" s="23">
        <f t="shared" si="2"/>
        <v>8.1649658092772682E-4</v>
      </c>
      <c r="I7" s="23">
        <f t="shared" si="2"/>
        <v>5.7735026918962634E-4</v>
      </c>
      <c r="J7" s="23">
        <f t="shared" si="2"/>
        <v>5.0000000000000044E-4</v>
      </c>
      <c r="K7" s="23">
        <f t="shared" si="2"/>
        <v>1.5000000000000013E-3</v>
      </c>
      <c r="L7" s="23">
        <f t="shared" si="2"/>
        <v>8.1649658092772682E-4</v>
      </c>
      <c r="M7" s="23">
        <f t="shared" si="2"/>
        <v>0</v>
      </c>
    </row>
    <row r="8" spans="1:17" x14ac:dyDescent="0.35">
      <c r="A8" t="s">
        <v>150</v>
      </c>
      <c r="B8" s="23">
        <f>B6-$M6</f>
        <v>0.54725000000000001</v>
      </c>
      <c r="C8" s="23">
        <f t="shared" ref="C8:L8" si="3">C6-$M6</f>
        <v>0.29649999999999999</v>
      </c>
      <c r="D8" s="23">
        <f t="shared" si="3"/>
        <v>0.16200000000000001</v>
      </c>
      <c r="E8" s="23">
        <f t="shared" si="3"/>
        <v>0.10125000000000001</v>
      </c>
      <c r="F8" s="23">
        <f t="shared" si="3"/>
        <v>6.4250000000000002E-2</v>
      </c>
      <c r="G8" s="23">
        <f t="shared" si="3"/>
        <v>4.725E-2</v>
      </c>
      <c r="H8" s="23">
        <f t="shared" si="3"/>
        <v>3.9E-2</v>
      </c>
      <c r="I8" s="23">
        <f t="shared" si="3"/>
        <v>3.4500000000000003E-2</v>
      </c>
      <c r="J8" s="23">
        <f t="shared" si="3"/>
        <v>3.3250000000000002E-2</v>
      </c>
      <c r="K8" s="23">
        <f t="shared" si="3"/>
        <v>3.2750000000000001E-2</v>
      </c>
      <c r="L8" s="23">
        <f t="shared" si="3"/>
        <v>3.1E-2</v>
      </c>
      <c r="M8" s="25"/>
    </row>
    <row r="12" spans="1:17" x14ac:dyDescent="0.35">
      <c r="Q12" s="7" t="s">
        <v>13</v>
      </c>
    </row>
    <row r="13" spans="1:17" x14ac:dyDescent="0.35">
      <c r="Q13" s="7" t="s">
        <v>14</v>
      </c>
    </row>
    <row r="14" spans="1:17" x14ac:dyDescent="0.35">
      <c r="Q14" s="7" t="s">
        <v>15</v>
      </c>
    </row>
    <row r="15" spans="1:17" x14ac:dyDescent="0.35">
      <c r="Q15" s="7" t="s">
        <v>16</v>
      </c>
    </row>
    <row r="16" spans="1:17" x14ac:dyDescent="0.35">
      <c r="Q16" s="7" t="s">
        <v>17</v>
      </c>
    </row>
    <row r="21" spans="1:20" x14ac:dyDescent="0.35">
      <c r="R21" s="17" t="s">
        <v>143</v>
      </c>
    </row>
    <row r="22" spans="1:20" x14ac:dyDescent="0.35">
      <c r="R22" t="s">
        <v>142</v>
      </c>
      <c r="T22" s="6">
        <v>1200000000000</v>
      </c>
    </row>
    <row r="23" spans="1:20" x14ac:dyDescent="0.35">
      <c r="R23" t="s">
        <v>144</v>
      </c>
      <c r="T23">
        <f>1.8</f>
        <v>1.8</v>
      </c>
    </row>
    <row r="24" spans="1:20" x14ac:dyDescent="0.35">
      <c r="R24" t="s">
        <v>145</v>
      </c>
      <c r="T24" s="6">
        <f>0.55*T23*T22</f>
        <v>1188000000000.0002</v>
      </c>
    </row>
    <row r="25" spans="1:20" x14ac:dyDescent="0.35">
      <c r="R25" t="s">
        <v>147</v>
      </c>
      <c r="T25">
        <v>2.5499999999999998</v>
      </c>
    </row>
    <row r="26" spans="1:20" x14ac:dyDescent="0.35">
      <c r="R26" t="s">
        <v>146</v>
      </c>
      <c r="T26">
        <v>100</v>
      </c>
    </row>
    <row r="27" spans="1:20" x14ac:dyDescent="0.35">
      <c r="A27" t="s">
        <v>126</v>
      </c>
      <c r="R27" t="s">
        <v>148</v>
      </c>
      <c r="T27">
        <f>T26*T25</f>
        <v>254.99999999999997</v>
      </c>
    </row>
    <row r="28" spans="1:20" x14ac:dyDescent="0.35">
      <c r="A28" s="8" t="s">
        <v>124</v>
      </c>
      <c r="B28" s="21">
        <f>B1</f>
        <v>235294117.64705887</v>
      </c>
      <c r="C28" s="21">
        <f t="shared" ref="C28:L28" si="4">C1</f>
        <v>117647058.82352944</v>
      </c>
      <c r="D28" s="21">
        <f t="shared" si="4"/>
        <v>58823529.411764719</v>
      </c>
      <c r="E28" s="21">
        <f t="shared" si="4"/>
        <v>29411764.705882359</v>
      </c>
      <c r="F28" s="21">
        <f t="shared" si="4"/>
        <v>14705882.35294118</v>
      </c>
      <c r="G28" s="21">
        <f t="shared" si="4"/>
        <v>7352941.1764705898</v>
      </c>
      <c r="H28" s="21">
        <f t="shared" si="4"/>
        <v>3676470.5882352949</v>
      </c>
      <c r="I28" s="21">
        <f t="shared" si="4"/>
        <v>1838235.2941176475</v>
      </c>
      <c r="J28" s="21">
        <f t="shared" si="4"/>
        <v>919117.64705882373</v>
      </c>
      <c r="K28" s="21">
        <f t="shared" si="4"/>
        <v>459558.82352941186</v>
      </c>
      <c r="L28" s="21">
        <f t="shared" si="4"/>
        <v>229779.41176470593</v>
      </c>
      <c r="R28" t="s">
        <v>149</v>
      </c>
      <c r="T28" s="6">
        <f>T22/T27</f>
        <v>4705882352.9411774</v>
      </c>
    </row>
    <row r="29" spans="1:20" x14ac:dyDescent="0.35">
      <c r="A29" t="s">
        <v>128</v>
      </c>
      <c r="B29" s="15">
        <f>IF(ISNUMBER(B8),B1/B8,"---")</f>
        <v>429957272.99599612</v>
      </c>
      <c r="C29" s="15">
        <f t="shared" ref="C29:L29" si="5">IF(ISNUMBER(C8),C1/C8,"---")</f>
        <v>396786033.13163388</v>
      </c>
      <c r="D29" s="15">
        <f t="shared" si="5"/>
        <v>363108206.24546123</v>
      </c>
      <c r="E29" s="15">
        <f t="shared" si="5"/>
        <v>290486564.99636894</v>
      </c>
      <c r="F29" s="15">
        <f t="shared" si="5"/>
        <v>228885328.45044637</v>
      </c>
      <c r="G29" s="15">
        <f t="shared" si="5"/>
        <v>155617802.67662624</v>
      </c>
      <c r="H29" s="15">
        <f t="shared" si="5"/>
        <v>94268476.62141782</v>
      </c>
      <c r="I29" s="15">
        <f t="shared" si="5"/>
        <v>53282182.438192673</v>
      </c>
      <c r="J29" s="15">
        <f t="shared" si="5"/>
        <v>27642636.001769133</v>
      </c>
      <c r="K29" s="15">
        <f t="shared" si="5"/>
        <v>14032330.489447691</v>
      </c>
      <c r="L29" s="15">
        <f t="shared" si="5"/>
        <v>7412239.0891840626</v>
      </c>
      <c r="R29" t="s">
        <v>159</v>
      </c>
      <c r="T29">
        <f>0.1</f>
        <v>0.1</v>
      </c>
    </row>
    <row r="30" spans="1:20" x14ac:dyDescent="0.35">
      <c r="A30" t="s">
        <v>18</v>
      </c>
      <c r="B30" s="6"/>
      <c r="C30" s="15">
        <f>AVERAGE(C29:G29)</f>
        <v>286976787.10010731</v>
      </c>
      <c r="D30" s="6"/>
      <c r="E30" s="6"/>
      <c r="F30" s="6"/>
      <c r="G30" s="6"/>
      <c r="H30" s="6"/>
      <c r="I30" s="6"/>
      <c r="J30" s="6"/>
      <c r="K30" s="6"/>
      <c r="L30" s="6"/>
      <c r="R30" t="s">
        <v>160</v>
      </c>
      <c r="T30" s="6">
        <f>T28*T29</f>
        <v>470588235.29411775</v>
      </c>
    </row>
    <row r="31" spans="1:20" x14ac:dyDescent="0.35">
      <c r="B31" s="6"/>
      <c r="C31" s="14" t="s">
        <v>22</v>
      </c>
      <c r="D31" s="6"/>
      <c r="E31" s="6"/>
      <c r="F31" s="6"/>
      <c r="G31" s="6"/>
      <c r="H31" s="6"/>
    </row>
    <row r="32" spans="1:20" x14ac:dyDescent="0.35">
      <c r="B32" s="6"/>
      <c r="C32" s="14" t="s">
        <v>23</v>
      </c>
      <c r="D32" s="6"/>
      <c r="E32" s="6"/>
      <c r="F32" s="6"/>
      <c r="G32" s="6"/>
      <c r="H32" s="6"/>
    </row>
    <row r="33" spans="2:8" x14ac:dyDescent="0.35">
      <c r="B33" s="6"/>
      <c r="C33" s="6"/>
      <c r="D33" s="6"/>
      <c r="E33" s="6"/>
      <c r="F33" s="6"/>
      <c r="G33" s="6"/>
      <c r="H33" s="6"/>
    </row>
    <row r="34" spans="2:8" x14ac:dyDescent="0.35">
      <c r="B34" s="6"/>
      <c r="D34" s="6"/>
      <c r="E34" s="6"/>
      <c r="F34" s="6"/>
      <c r="G34" s="6"/>
      <c r="H34" s="6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3"/>
  <sheetViews>
    <sheetView topLeftCell="B1" zoomScale="78" workbookViewId="0">
      <selection activeCell="O8" sqref="O8"/>
    </sheetView>
  </sheetViews>
  <sheetFormatPr defaultColWidth="8.81640625" defaultRowHeight="14.5" x14ac:dyDescent="0.35"/>
  <cols>
    <col min="1" max="1" width="17.453125" customWidth="1"/>
    <col min="2" max="13" width="10.81640625" customWidth="1"/>
  </cols>
  <sheetData>
    <row r="1" spans="1:17" x14ac:dyDescent="0.35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7">
        <f t="shared" si="0"/>
        <v>0.3125</v>
      </c>
      <c r="H1" s="27">
        <f t="shared" si="0"/>
        <v>0.15625</v>
      </c>
      <c r="I1" s="27">
        <f t="shared" si="0"/>
        <v>7.8125E-2</v>
      </c>
      <c r="J1" s="27">
        <f t="shared" si="0"/>
        <v>3.90625E-2</v>
      </c>
      <c r="K1" s="28">
        <f t="shared" si="0"/>
        <v>1.953125E-2</v>
      </c>
      <c r="L1" s="28">
        <f t="shared" si="0"/>
        <v>9.765625E-3</v>
      </c>
      <c r="M1" s="2">
        <v>0</v>
      </c>
    </row>
    <row r="2" spans="1:17" x14ac:dyDescent="0.35">
      <c r="A2" t="s">
        <v>0</v>
      </c>
      <c r="B2" s="29">
        <v>2306532</v>
      </c>
      <c r="C2" s="29">
        <v>1396482</v>
      </c>
      <c r="D2" s="29">
        <v>760986</v>
      </c>
      <c r="E2" s="29">
        <v>404882</v>
      </c>
      <c r="F2" s="29">
        <v>208012</v>
      </c>
      <c r="G2" s="29">
        <v>112311</v>
      </c>
      <c r="H2" s="29">
        <v>59460</v>
      </c>
      <c r="I2" s="29">
        <v>29293</v>
      </c>
      <c r="J2" s="29">
        <v>15344</v>
      </c>
      <c r="K2" s="29">
        <v>7912</v>
      </c>
      <c r="L2" s="29">
        <v>4362</v>
      </c>
      <c r="M2" s="29">
        <v>0</v>
      </c>
      <c r="O2" s="11" t="s">
        <v>10</v>
      </c>
    </row>
    <row r="3" spans="1:17" x14ac:dyDescent="0.35">
      <c r="A3" t="s">
        <v>1</v>
      </c>
      <c r="B3" s="29">
        <v>2339206</v>
      </c>
      <c r="C3" s="29">
        <v>1361108</v>
      </c>
      <c r="D3" s="29">
        <v>782909</v>
      </c>
      <c r="E3" s="29">
        <v>417381</v>
      </c>
      <c r="F3" s="29">
        <v>217436</v>
      </c>
      <c r="G3" s="29">
        <v>62929</v>
      </c>
      <c r="H3" s="29">
        <v>69315</v>
      </c>
      <c r="I3" s="29">
        <v>61864</v>
      </c>
      <c r="J3" s="29">
        <v>21295</v>
      </c>
      <c r="K3" s="29">
        <v>11248</v>
      </c>
      <c r="L3" s="29">
        <v>5953</v>
      </c>
      <c r="M3" s="29">
        <v>0</v>
      </c>
      <c r="O3" s="11" t="s">
        <v>7</v>
      </c>
    </row>
    <row r="4" spans="1:17" x14ac:dyDescent="0.35">
      <c r="A4" t="s">
        <v>2</v>
      </c>
      <c r="B4" s="29">
        <v>2314892</v>
      </c>
      <c r="C4" s="29">
        <v>1381602</v>
      </c>
      <c r="D4" s="29">
        <v>756770</v>
      </c>
      <c r="E4" s="29">
        <v>416805</v>
      </c>
      <c r="F4" s="29">
        <v>223028</v>
      </c>
      <c r="G4" s="29">
        <v>57979</v>
      </c>
      <c r="H4" s="29">
        <v>103840</v>
      </c>
      <c r="I4" s="29">
        <v>37348</v>
      </c>
      <c r="J4" s="29">
        <v>18476</v>
      </c>
      <c r="K4" s="29">
        <v>9864</v>
      </c>
      <c r="L4" s="29">
        <v>5522</v>
      </c>
      <c r="M4" s="29">
        <v>0</v>
      </c>
    </row>
    <row r="5" spans="1:17" x14ac:dyDescent="0.35">
      <c r="A5" t="s">
        <v>3</v>
      </c>
      <c r="B5" s="29">
        <v>2272061</v>
      </c>
      <c r="C5" s="29">
        <v>1372517</v>
      </c>
      <c r="D5" s="29">
        <v>785155</v>
      </c>
      <c r="E5" s="29">
        <v>267210</v>
      </c>
      <c r="F5" s="29">
        <v>374550</v>
      </c>
      <c r="G5" s="29">
        <v>128727</v>
      </c>
      <c r="H5" s="29">
        <v>64106</v>
      </c>
      <c r="I5" s="29">
        <v>41007</v>
      </c>
      <c r="J5" s="29">
        <v>20118</v>
      </c>
      <c r="K5" s="29">
        <v>10439</v>
      </c>
      <c r="L5" s="29">
        <v>5566</v>
      </c>
      <c r="M5" s="29">
        <v>0</v>
      </c>
      <c r="O5" s="7" t="s">
        <v>12</v>
      </c>
    </row>
    <row r="6" spans="1:17" x14ac:dyDescent="0.35">
      <c r="A6" t="s">
        <v>4</v>
      </c>
      <c r="B6" s="30">
        <f>AVERAGE(B2:B5)</f>
        <v>2308172.75</v>
      </c>
      <c r="C6" s="30">
        <f t="shared" ref="C6:M6" si="1">AVERAGE(C2:C5)</f>
        <v>1377927.25</v>
      </c>
      <c r="D6" s="30">
        <f t="shared" si="1"/>
        <v>771455</v>
      </c>
      <c r="E6" s="30">
        <f t="shared" si="1"/>
        <v>376569.5</v>
      </c>
      <c r="F6" s="30">
        <f t="shared" si="1"/>
        <v>255756.5</v>
      </c>
      <c r="G6" s="30">
        <f t="shared" si="1"/>
        <v>90486.5</v>
      </c>
      <c r="H6" s="30">
        <f t="shared" si="1"/>
        <v>74180.25</v>
      </c>
      <c r="I6" s="30">
        <f t="shared" si="1"/>
        <v>42378</v>
      </c>
      <c r="J6" s="30">
        <f t="shared" si="1"/>
        <v>18808.25</v>
      </c>
      <c r="K6" s="30">
        <f t="shared" si="1"/>
        <v>9865.75</v>
      </c>
      <c r="L6" s="30">
        <f t="shared" si="1"/>
        <v>5350.75</v>
      </c>
      <c r="M6" s="30">
        <f t="shared" si="1"/>
        <v>0</v>
      </c>
    </row>
    <row r="7" spans="1:17" x14ac:dyDescent="0.35">
      <c r="A7" t="s">
        <v>11</v>
      </c>
      <c r="B7" s="30">
        <f>STDEV(B2:B5)</f>
        <v>27778.657723451408</v>
      </c>
      <c r="C7" s="30">
        <f t="shared" ref="C7:M7" si="2">STDEV(C2:C5)</f>
        <v>14943.677712776509</v>
      </c>
      <c r="D7" s="30">
        <f t="shared" si="2"/>
        <v>14653.023601518789</v>
      </c>
      <c r="E7" s="30">
        <f t="shared" si="2"/>
        <v>73133.603514390023</v>
      </c>
      <c r="F7" s="30">
        <f t="shared" si="2"/>
        <v>79437.707996056051</v>
      </c>
      <c r="G7" s="30">
        <f t="shared" si="2"/>
        <v>35377.949832251914</v>
      </c>
      <c r="H7" s="30">
        <f t="shared" si="2"/>
        <v>20178.76524757317</v>
      </c>
      <c r="I7" s="30">
        <f t="shared" si="2"/>
        <v>13881.666110377386</v>
      </c>
      <c r="J7" s="30">
        <f t="shared" si="2"/>
        <v>2582.6852143973465</v>
      </c>
      <c r="K7" s="30">
        <f t="shared" si="2"/>
        <v>1420.8416226542165</v>
      </c>
      <c r="L7" s="30">
        <f t="shared" si="2"/>
        <v>687.02031750645244</v>
      </c>
      <c r="M7" s="30">
        <f t="shared" si="2"/>
        <v>0</v>
      </c>
    </row>
    <row r="8" spans="1:17" x14ac:dyDescent="0.35">
      <c r="A8" t="s">
        <v>150</v>
      </c>
      <c r="B8" s="30">
        <f>B6-$M6</f>
        <v>2308172.75</v>
      </c>
      <c r="C8" s="30">
        <f t="shared" ref="C8:L8" si="3">C6-$M6</f>
        <v>1377927.25</v>
      </c>
      <c r="D8" s="30">
        <f t="shared" si="3"/>
        <v>771455</v>
      </c>
      <c r="E8" s="30">
        <f t="shared" si="3"/>
        <v>376569.5</v>
      </c>
      <c r="F8" s="30">
        <f t="shared" si="3"/>
        <v>255756.5</v>
      </c>
      <c r="G8" s="30">
        <f t="shared" si="3"/>
        <v>90486.5</v>
      </c>
      <c r="H8" s="30">
        <f t="shared" si="3"/>
        <v>74180.25</v>
      </c>
      <c r="I8" s="30">
        <f t="shared" si="3"/>
        <v>42378</v>
      </c>
      <c r="J8" s="30">
        <f t="shared" si="3"/>
        <v>18808.25</v>
      </c>
      <c r="K8" s="30">
        <f t="shared" si="3"/>
        <v>9865.75</v>
      </c>
      <c r="L8" s="30">
        <f t="shared" si="3"/>
        <v>5350.75</v>
      </c>
      <c r="M8" s="31"/>
    </row>
    <row r="12" spans="1:17" x14ac:dyDescent="0.35">
      <c r="Q12" s="7" t="s">
        <v>13</v>
      </c>
    </row>
    <row r="13" spans="1:17" x14ac:dyDescent="0.35">
      <c r="Q13" s="7" t="s">
        <v>14</v>
      </c>
    </row>
    <row r="14" spans="1:17" x14ac:dyDescent="0.35">
      <c r="Q14" s="7" t="s">
        <v>15</v>
      </c>
    </row>
    <row r="15" spans="1:17" x14ac:dyDescent="0.35">
      <c r="Q15" s="7" t="s">
        <v>16</v>
      </c>
    </row>
    <row r="16" spans="1:17" x14ac:dyDescent="0.35">
      <c r="Q16" s="7" t="s">
        <v>17</v>
      </c>
    </row>
    <row r="21" spans="1:20" x14ac:dyDescent="0.35">
      <c r="R21" s="17" t="s">
        <v>156</v>
      </c>
    </row>
    <row r="22" spans="1:20" x14ac:dyDescent="0.35">
      <c r="R22" t="s">
        <v>152</v>
      </c>
      <c r="T22" s="6">
        <f>B1*0.000001</f>
        <v>9.9999999999999991E-6</v>
      </c>
    </row>
    <row r="23" spans="1:20" x14ac:dyDescent="0.35">
      <c r="R23" t="s">
        <v>153</v>
      </c>
      <c r="T23" s="6">
        <v>6.0221409000000001E+23</v>
      </c>
    </row>
    <row r="24" spans="1:20" x14ac:dyDescent="0.35">
      <c r="R24" t="s">
        <v>154</v>
      </c>
      <c r="T24" s="6">
        <f>0.0001</f>
        <v>1E-4</v>
      </c>
    </row>
    <row r="25" spans="1:20" x14ac:dyDescent="0.35">
      <c r="R25" t="s">
        <v>155</v>
      </c>
      <c r="T25" s="6">
        <f>T22*T23*T24</f>
        <v>602214090000000</v>
      </c>
    </row>
    <row r="26" spans="1:20" x14ac:dyDescent="0.35">
      <c r="R26" t="s">
        <v>157</v>
      </c>
      <c r="T26" s="6">
        <f>T25/(T24*1000000)</f>
        <v>6022140900000</v>
      </c>
    </row>
    <row r="27" spans="1:20" x14ac:dyDescent="0.35">
      <c r="A27" s="8" t="s">
        <v>134</v>
      </c>
      <c r="T27" s="6"/>
    </row>
    <row r="28" spans="1:20" x14ac:dyDescent="0.35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 x14ac:dyDescent="0.35">
      <c r="A29" t="s">
        <v>161</v>
      </c>
      <c r="B29" s="15">
        <f>IF(ISNUMBER(B8),B1/B8,"---")</f>
        <v>4.3324313572283528E-6</v>
      </c>
      <c r="C29" s="15">
        <f t="shared" ref="C29:L29" si="5">IF(ISNUMBER(C8),C1/C8,"---")</f>
        <v>3.628638594671816E-6</v>
      </c>
      <c r="D29" s="15">
        <f t="shared" si="5"/>
        <v>3.2406297191670284E-6</v>
      </c>
      <c r="E29" s="15">
        <f t="shared" si="5"/>
        <v>3.3194403689093249E-6</v>
      </c>
      <c r="F29" s="15">
        <f t="shared" si="5"/>
        <v>2.4437306578718431E-6</v>
      </c>
      <c r="G29" s="15">
        <f t="shared" si="5"/>
        <v>3.4535538450487091E-6</v>
      </c>
      <c r="H29" s="15">
        <f t="shared" si="5"/>
        <v>2.1063558022519472E-6</v>
      </c>
      <c r="I29" s="15">
        <f t="shared" si="5"/>
        <v>1.8435273019019303E-6</v>
      </c>
      <c r="J29" s="15">
        <f t="shared" si="5"/>
        <v>2.076881155875746E-6</v>
      </c>
      <c r="K29" s="15">
        <f t="shared" si="5"/>
        <v>1.9797025061449966E-6</v>
      </c>
      <c r="L29" s="15">
        <f t="shared" si="5"/>
        <v>1.8250946129047329E-6</v>
      </c>
    </row>
    <row r="30" spans="1:20" x14ac:dyDescent="0.35">
      <c r="A30" t="s">
        <v>135</v>
      </c>
      <c r="B30" s="6"/>
      <c r="C30" s="15">
        <f>AVERAGE(C29:G29)</f>
        <v>3.2171986371337447E-6</v>
      </c>
      <c r="D30" s="6"/>
      <c r="E30" s="6"/>
      <c r="F30" s="6"/>
      <c r="G30" s="6"/>
      <c r="H30" s="6"/>
      <c r="I30" s="6"/>
      <c r="J30" s="6"/>
      <c r="K30" s="6"/>
      <c r="L30" s="6"/>
    </row>
    <row r="31" spans="1:20" x14ac:dyDescent="0.35">
      <c r="A31" t="s">
        <v>141</v>
      </c>
      <c r="B31" s="26"/>
      <c r="C31" s="15">
        <f>C30 * T26</f>
        <v>19374423.496107385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20" x14ac:dyDescent="0.35">
      <c r="B32" s="6"/>
      <c r="C32" s="14" t="s">
        <v>22</v>
      </c>
      <c r="D32" s="6"/>
      <c r="E32" s="6"/>
      <c r="F32" s="6"/>
      <c r="G32" s="6"/>
      <c r="H32" s="6"/>
    </row>
    <row r="33" spans="2:8" x14ac:dyDescent="0.35">
      <c r="B33" s="6"/>
      <c r="C33" s="14" t="s">
        <v>23</v>
      </c>
      <c r="D33" s="6"/>
      <c r="E33" s="6"/>
      <c r="F33" s="6"/>
      <c r="G33" s="6"/>
      <c r="H33" s="6"/>
    </row>
    <row r="34" spans="2:8" x14ac:dyDescent="0.35">
      <c r="B34" s="6"/>
      <c r="C34" s="6"/>
      <c r="D34" s="6"/>
      <c r="E34" s="6"/>
      <c r="F34" s="6"/>
      <c r="G34" s="6"/>
      <c r="H34" s="6"/>
    </row>
    <row r="35" spans="2:8" x14ac:dyDescent="0.35">
      <c r="B35" s="6"/>
      <c r="D35" s="6"/>
      <c r="E35" s="6"/>
      <c r="F35" s="6"/>
      <c r="G35" s="6"/>
      <c r="H35" s="6"/>
    </row>
    <row r="38" spans="2:8" x14ac:dyDescent="0.35">
      <c r="B38" t="s">
        <v>166</v>
      </c>
    </row>
    <row r="39" spans="2:8" x14ac:dyDescent="0.35">
      <c r="B39" t="s">
        <v>163</v>
      </c>
    </row>
    <row r="40" spans="2:8" x14ac:dyDescent="0.35">
      <c r="B40" t="s">
        <v>164</v>
      </c>
    </row>
    <row r="41" spans="2:8" x14ac:dyDescent="0.35">
      <c r="B41" t="s">
        <v>165</v>
      </c>
    </row>
    <row r="42" spans="2:8" x14ac:dyDescent="0.35">
      <c r="B42" t="s">
        <v>168</v>
      </c>
    </row>
    <row r="43" spans="2:8" x14ac:dyDescent="0.35">
      <c r="B43" t="s">
        <v>167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topLeftCell="L3" zoomScale="99" workbookViewId="0">
      <selection activeCell="J38" sqref="J38"/>
    </sheetView>
  </sheetViews>
  <sheetFormatPr defaultColWidth="10.90625" defaultRowHeight="14.5" x14ac:dyDescent="0.35"/>
  <cols>
    <col min="1" max="1" width="17.1796875" customWidth="1"/>
    <col min="2" max="10" width="9.81640625" customWidth="1"/>
    <col min="11" max="11" width="6.1796875" customWidth="1"/>
    <col min="12" max="12" width="17.1796875" customWidth="1"/>
    <col min="13" max="21" width="9.81640625" customWidth="1"/>
  </cols>
  <sheetData>
    <row r="1" spans="1:21" ht="18.5" x14ac:dyDescent="0.45">
      <c r="A1" s="13" t="s">
        <v>28</v>
      </c>
      <c r="C1" s="11" t="s">
        <v>29</v>
      </c>
    </row>
    <row r="2" spans="1:21" x14ac:dyDescent="0.35">
      <c r="C2" s="11" t="s">
        <v>35</v>
      </c>
    </row>
    <row r="3" spans="1:21" x14ac:dyDescent="0.35">
      <c r="C3" s="11" t="s">
        <v>30</v>
      </c>
    </row>
    <row r="5" spans="1:21" ht="15.5" x14ac:dyDescent="0.35">
      <c r="A5" s="19" t="s">
        <v>49</v>
      </c>
      <c r="L5" s="19" t="s">
        <v>50</v>
      </c>
    </row>
    <row r="6" spans="1:21" x14ac:dyDescent="0.35">
      <c r="A6" s="17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7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1" x14ac:dyDescent="0.35">
      <c r="A7" t="s">
        <v>31</v>
      </c>
      <c r="B7" s="3">
        <v>4090</v>
      </c>
      <c r="C7" s="3">
        <v>4361</v>
      </c>
      <c r="D7" s="3">
        <v>6525</v>
      </c>
      <c r="E7" s="3">
        <v>4903</v>
      </c>
      <c r="F7" s="3">
        <v>4346</v>
      </c>
      <c r="G7" s="3">
        <v>4210</v>
      </c>
      <c r="H7" s="3">
        <v>4914</v>
      </c>
      <c r="I7" s="3">
        <v>4643</v>
      </c>
      <c r="J7" s="3">
        <v>4458</v>
      </c>
      <c r="L7" t="s">
        <v>31</v>
      </c>
      <c r="M7" s="3">
        <v>4.3999999999999997E-2</v>
      </c>
      <c r="N7" s="3">
        <v>4.2999999999999997E-2</v>
      </c>
      <c r="O7" s="3">
        <v>4.2999999999999997E-2</v>
      </c>
      <c r="P7" s="3">
        <v>4.2999999999999997E-2</v>
      </c>
      <c r="Q7" s="3">
        <v>4.2000000000000003E-2</v>
      </c>
      <c r="R7" s="3">
        <v>4.1000000000000002E-2</v>
      </c>
      <c r="S7" s="3">
        <v>4.2000000000000003E-2</v>
      </c>
      <c r="T7" s="3">
        <v>4.2000000000000003E-2</v>
      </c>
      <c r="U7" s="3">
        <v>0.04</v>
      </c>
    </row>
    <row r="8" spans="1:21" x14ac:dyDescent="0.35">
      <c r="A8" t="s">
        <v>34</v>
      </c>
      <c r="B8" s="3">
        <v>3778</v>
      </c>
      <c r="C8" s="3">
        <v>4174</v>
      </c>
      <c r="D8" s="3">
        <v>6788</v>
      </c>
      <c r="E8" s="3">
        <v>4869</v>
      </c>
      <c r="F8" s="3">
        <v>4280</v>
      </c>
      <c r="G8" s="3">
        <v>4608</v>
      </c>
      <c r="H8" s="3">
        <v>5029</v>
      </c>
      <c r="I8" s="3">
        <v>4645</v>
      </c>
      <c r="J8" s="3">
        <v>4534</v>
      </c>
      <c r="L8" t="s">
        <v>34</v>
      </c>
      <c r="M8" s="3">
        <v>4.4999999999999998E-2</v>
      </c>
      <c r="N8" s="3">
        <v>4.1000000000000002E-2</v>
      </c>
      <c r="O8" s="3">
        <v>4.4999999999999998E-2</v>
      </c>
      <c r="P8" s="3">
        <v>4.1000000000000002E-2</v>
      </c>
      <c r="Q8" s="3">
        <v>4.3999999999999997E-2</v>
      </c>
      <c r="R8" s="3">
        <v>4.2000000000000003E-2</v>
      </c>
      <c r="S8" s="3">
        <v>4.3999999999999997E-2</v>
      </c>
      <c r="T8" s="3">
        <v>4.5999999999999999E-2</v>
      </c>
      <c r="U8" s="3">
        <v>4.4999999999999998E-2</v>
      </c>
    </row>
    <row r="9" spans="1:21" x14ac:dyDescent="0.35">
      <c r="A9" t="s">
        <v>33</v>
      </c>
      <c r="B9" s="3">
        <v>4042</v>
      </c>
      <c r="C9" s="3">
        <v>4593</v>
      </c>
      <c r="D9" s="3">
        <v>7106</v>
      </c>
      <c r="E9" s="3">
        <v>4396</v>
      </c>
      <c r="F9" s="3">
        <v>4443</v>
      </c>
      <c r="G9" s="3">
        <v>4695</v>
      </c>
      <c r="H9" s="3">
        <v>4914</v>
      </c>
      <c r="I9" s="3">
        <v>4754</v>
      </c>
      <c r="J9" s="3">
        <v>4301</v>
      </c>
      <c r="L9" t="s">
        <v>33</v>
      </c>
      <c r="M9" s="3">
        <v>4.4999999999999998E-2</v>
      </c>
      <c r="N9" s="3">
        <v>4.2999999999999997E-2</v>
      </c>
      <c r="O9" s="3">
        <v>4.5999999999999999E-2</v>
      </c>
      <c r="P9" s="3">
        <v>4.2999999999999997E-2</v>
      </c>
      <c r="Q9" s="3">
        <v>4.3999999999999997E-2</v>
      </c>
      <c r="R9" s="3">
        <v>4.2000000000000003E-2</v>
      </c>
      <c r="S9" s="3">
        <v>4.2000000000000003E-2</v>
      </c>
      <c r="T9" s="3">
        <v>4.2999999999999997E-2</v>
      </c>
      <c r="U9" s="3">
        <v>4.1000000000000002E-2</v>
      </c>
    </row>
    <row r="10" spans="1:21" x14ac:dyDescent="0.35">
      <c r="A10" t="s">
        <v>32</v>
      </c>
      <c r="B10" s="3">
        <v>4307</v>
      </c>
      <c r="C10" s="3">
        <v>4606</v>
      </c>
      <c r="D10" s="3">
        <v>6713</v>
      </c>
      <c r="E10" s="3">
        <v>4934</v>
      </c>
      <c r="F10" s="3">
        <v>4328</v>
      </c>
      <c r="G10" s="3">
        <v>3980</v>
      </c>
      <c r="H10" s="3">
        <v>5253</v>
      </c>
      <c r="I10" s="3">
        <v>4637</v>
      </c>
      <c r="J10" s="3">
        <v>4393</v>
      </c>
      <c r="L10" t="s">
        <v>32</v>
      </c>
      <c r="M10" s="3">
        <v>4.3999999999999997E-2</v>
      </c>
      <c r="N10" s="3">
        <v>4.9000000000000002E-2</v>
      </c>
      <c r="O10" s="3">
        <v>5.0999999999999997E-2</v>
      </c>
      <c r="P10" s="3">
        <v>4.4999999999999998E-2</v>
      </c>
      <c r="Q10" s="3">
        <v>4.3999999999999997E-2</v>
      </c>
      <c r="R10" s="3">
        <v>4.2000000000000003E-2</v>
      </c>
      <c r="S10" s="3">
        <v>4.2000000000000003E-2</v>
      </c>
      <c r="T10" s="3">
        <v>4.2999999999999997E-2</v>
      </c>
      <c r="U10" s="3">
        <v>4.2000000000000003E-2</v>
      </c>
    </row>
    <row r="11" spans="1:21" x14ac:dyDescent="0.35">
      <c r="A11" t="s">
        <v>36</v>
      </c>
      <c r="B11" s="3">
        <v>4089</v>
      </c>
      <c r="C11" s="3">
        <v>4520</v>
      </c>
      <c r="D11" s="3">
        <v>5045</v>
      </c>
      <c r="E11" s="3">
        <v>5120</v>
      </c>
      <c r="F11" s="3">
        <v>4274</v>
      </c>
      <c r="G11" s="3">
        <v>5205</v>
      </c>
      <c r="H11" s="3">
        <v>5790</v>
      </c>
      <c r="I11" s="3">
        <v>4538</v>
      </c>
      <c r="J11" s="3">
        <v>4484</v>
      </c>
      <c r="L11" t="s">
        <v>36</v>
      </c>
      <c r="M11" s="3">
        <v>4.5999999999999999E-2</v>
      </c>
      <c r="N11" s="3">
        <v>4.9000000000000002E-2</v>
      </c>
      <c r="O11" s="3">
        <v>4.5999999999999999E-2</v>
      </c>
      <c r="P11" s="3">
        <v>0.05</v>
      </c>
      <c r="Q11" s="3">
        <v>4.7E-2</v>
      </c>
      <c r="R11" s="3">
        <v>4.7E-2</v>
      </c>
      <c r="S11" s="3">
        <v>4.7E-2</v>
      </c>
      <c r="T11" s="3">
        <v>4.5999999999999999E-2</v>
      </c>
      <c r="U11" s="3">
        <v>4.5999999999999999E-2</v>
      </c>
    </row>
    <row r="12" spans="1:21" x14ac:dyDescent="0.35">
      <c r="A12" t="s">
        <v>37</v>
      </c>
      <c r="B12" s="3">
        <v>4053</v>
      </c>
      <c r="C12" s="3">
        <v>4738</v>
      </c>
      <c r="D12" s="3">
        <v>5233</v>
      </c>
      <c r="E12" s="3">
        <v>5103</v>
      </c>
      <c r="F12" s="3">
        <v>4122</v>
      </c>
      <c r="G12" s="3">
        <v>5279</v>
      </c>
      <c r="H12" s="3">
        <v>5593</v>
      </c>
      <c r="I12" s="3">
        <v>4395</v>
      </c>
      <c r="J12" s="3">
        <v>4158</v>
      </c>
      <c r="L12" t="s">
        <v>37</v>
      </c>
      <c r="M12" s="3">
        <v>3.9E-2</v>
      </c>
      <c r="N12" s="3">
        <v>4.4999999999999998E-2</v>
      </c>
      <c r="O12" s="3">
        <v>4.1000000000000002E-2</v>
      </c>
      <c r="P12" s="3">
        <v>4.5999999999999999E-2</v>
      </c>
      <c r="Q12" s="3">
        <v>4.5999999999999999E-2</v>
      </c>
      <c r="R12" s="3">
        <v>4.7E-2</v>
      </c>
      <c r="S12" s="3">
        <v>4.3999999999999997E-2</v>
      </c>
      <c r="T12" s="3">
        <v>4.8000000000000001E-2</v>
      </c>
      <c r="U12" s="3">
        <v>4.7E-2</v>
      </c>
    </row>
    <row r="13" spans="1:21" x14ac:dyDescent="0.35">
      <c r="A13" t="s">
        <v>38</v>
      </c>
      <c r="B13" s="3">
        <v>4015</v>
      </c>
      <c r="C13" s="3">
        <v>4650</v>
      </c>
      <c r="D13" s="3">
        <v>5339</v>
      </c>
      <c r="E13" s="3">
        <v>5250</v>
      </c>
      <c r="F13" s="3">
        <v>4250</v>
      </c>
      <c r="G13" s="3">
        <v>5205</v>
      </c>
      <c r="H13" s="3">
        <v>5490</v>
      </c>
      <c r="I13" s="3">
        <v>4530</v>
      </c>
      <c r="J13" s="3">
        <v>4418</v>
      </c>
      <c r="L13" t="s">
        <v>38</v>
      </c>
      <c r="M13" s="3">
        <v>4.2999999999999997E-2</v>
      </c>
      <c r="N13" s="3">
        <v>4.7E-2</v>
      </c>
      <c r="O13" s="3">
        <v>4.2999999999999997E-2</v>
      </c>
      <c r="P13" s="3">
        <v>4.4999999999999998E-2</v>
      </c>
      <c r="Q13" s="3">
        <v>4.2000000000000003E-2</v>
      </c>
      <c r="R13" s="3">
        <v>4.2999999999999997E-2</v>
      </c>
      <c r="S13" s="3">
        <v>4.7E-2</v>
      </c>
      <c r="T13" s="3">
        <v>4.8000000000000001E-2</v>
      </c>
      <c r="U13" s="3">
        <v>4.2999999999999997E-2</v>
      </c>
    </row>
    <row r="14" spans="1:21" x14ac:dyDescent="0.35">
      <c r="A14" t="s">
        <v>39</v>
      </c>
      <c r="B14" s="3">
        <v>4209</v>
      </c>
      <c r="C14" s="3">
        <v>4764</v>
      </c>
      <c r="D14" s="3">
        <v>5179</v>
      </c>
      <c r="E14" s="3">
        <v>5509</v>
      </c>
      <c r="F14" s="3">
        <v>4172</v>
      </c>
      <c r="G14" s="3">
        <v>5209</v>
      </c>
      <c r="H14" s="3">
        <v>5800</v>
      </c>
      <c r="I14" s="3">
        <v>4370</v>
      </c>
      <c r="J14" s="3">
        <v>4332</v>
      </c>
      <c r="L14" t="s">
        <v>39</v>
      </c>
      <c r="M14" s="3">
        <v>4.7E-2</v>
      </c>
      <c r="N14" s="3">
        <v>4.7E-2</v>
      </c>
      <c r="O14" s="3">
        <v>4.4999999999999998E-2</v>
      </c>
      <c r="P14" s="3">
        <v>4.4999999999999998E-2</v>
      </c>
      <c r="Q14" s="3">
        <v>4.7E-2</v>
      </c>
      <c r="R14" s="3">
        <v>4.5999999999999999E-2</v>
      </c>
      <c r="S14" s="3">
        <v>4.5999999999999999E-2</v>
      </c>
      <c r="T14" s="3">
        <v>4.8000000000000001E-2</v>
      </c>
      <c r="U14" s="3">
        <v>4.5999999999999999E-2</v>
      </c>
    </row>
    <row r="16" spans="1:21" x14ac:dyDescent="0.35">
      <c r="A16" s="17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7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1" x14ac:dyDescent="0.35">
      <c r="A17" t="s">
        <v>31</v>
      </c>
      <c r="B17" s="3">
        <v>5062</v>
      </c>
      <c r="C17" s="3">
        <v>34359</v>
      </c>
      <c r="D17" s="3">
        <v>15810</v>
      </c>
      <c r="E17" s="3">
        <v>52135</v>
      </c>
      <c r="F17" s="3">
        <v>5579</v>
      </c>
      <c r="G17" s="3">
        <v>22851</v>
      </c>
      <c r="H17" s="3">
        <v>7963</v>
      </c>
      <c r="I17" s="3">
        <v>19906</v>
      </c>
      <c r="J17" s="3">
        <v>4591</v>
      </c>
      <c r="L17" t="s">
        <v>31</v>
      </c>
      <c r="M17" s="3">
        <v>0.27300000000000002</v>
      </c>
      <c r="N17" s="3">
        <v>0.26200000000000001</v>
      </c>
      <c r="O17" s="3">
        <v>4.7E-2</v>
      </c>
      <c r="P17" s="3">
        <v>0.28999999999999998</v>
      </c>
      <c r="Q17" s="3">
        <v>0.27600000000000002</v>
      </c>
      <c r="R17" s="3">
        <v>0.28100000000000003</v>
      </c>
      <c r="S17" s="3">
        <v>0.104</v>
      </c>
      <c r="T17" s="3">
        <v>0.26200000000000001</v>
      </c>
      <c r="U17" s="3">
        <v>0.04</v>
      </c>
    </row>
    <row r="18" spans="1:21" x14ac:dyDescent="0.35">
      <c r="A18" t="s">
        <v>34</v>
      </c>
      <c r="B18" s="3">
        <v>5277</v>
      </c>
      <c r="C18" s="3">
        <v>33529</v>
      </c>
      <c r="D18" s="3">
        <v>15386</v>
      </c>
      <c r="E18" s="3">
        <v>51332</v>
      </c>
      <c r="F18" s="3">
        <v>5354</v>
      </c>
      <c r="G18" s="3">
        <v>22285</v>
      </c>
      <c r="H18" s="3">
        <v>7635</v>
      </c>
      <c r="I18" s="3">
        <v>19378</v>
      </c>
      <c r="J18" s="3">
        <v>4589</v>
      </c>
      <c r="L18" t="s">
        <v>34</v>
      </c>
      <c r="M18" s="3">
        <v>0.29599999999999999</v>
      </c>
      <c r="N18" s="3">
        <v>0.25700000000000001</v>
      </c>
      <c r="O18" s="3">
        <v>4.7E-2</v>
      </c>
      <c r="P18" s="3">
        <v>0.28499999999999998</v>
      </c>
      <c r="Q18" s="3">
        <v>0.28199999999999997</v>
      </c>
      <c r="R18" s="3">
        <v>0.27300000000000002</v>
      </c>
      <c r="S18" s="3">
        <v>0.11</v>
      </c>
      <c r="T18" s="3">
        <v>0.25800000000000001</v>
      </c>
      <c r="U18" s="3">
        <v>4.1000000000000002E-2</v>
      </c>
    </row>
    <row r="19" spans="1:21" x14ac:dyDescent="0.35">
      <c r="A19" t="s">
        <v>33</v>
      </c>
      <c r="B19" s="3">
        <v>5157</v>
      </c>
      <c r="C19" s="3">
        <v>33638</v>
      </c>
      <c r="D19" s="3">
        <v>16684</v>
      </c>
      <c r="E19" s="3">
        <v>51857</v>
      </c>
      <c r="F19" s="3">
        <v>5494</v>
      </c>
      <c r="G19" s="3">
        <v>22261</v>
      </c>
      <c r="H19" s="3">
        <v>7388</v>
      </c>
      <c r="I19" s="3">
        <v>19602</v>
      </c>
      <c r="J19" s="3">
        <v>4275</v>
      </c>
      <c r="L19" t="s">
        <v>33</v>
      </c>
      <c r="M19" s="3">
        <v>0.29099999999999998</v>
      </c>
      <c r="N19" s="3">
        <v>0.26600000000000001</v>
      </c>
      <c r="O19" s="3">
        <v>0.05</v>
      </c>
      <c r="P19" s="3">
        <v>0.29699999999999999</v>
      </c>
      <c r="Q19" s="3">
        <v>0.29299999999999998</v>
      </c>
      <c r="R19" s="3">
        <v>0.27300000000000002</v>
      </c>
      <c r="S19" s="3">
        <v>0.106</v>
      </c>
      <c r="T19" s="3">
        <v>0.27100000000000002</v>
      </c>
      <c r="U19" s="3">
        <v>4.1000000000000002E-2</v>
      </c>
    </row>
    <row r="20" spans="1:21" x14ac:dyDescent="0.35">
      <c r="A20" t="s">
        <v>32</v>
      </c>
      <c r="B20" s="3">
        <v>5139</v>
      </c>
      <c r="C20" s="3">
        <v>33431</v>
      </c>
      <c r="D20" s="3">
        <v>16754</v>
      </c>
      <c r="E20" s="3">
        <v>54772</v>
      </c>
      <c r="F20" s="3">
        <v>5687</v>
      </c>
      <c r="G20" s="3">
        <v>22274</v>
      </c>
      <c r="H20" s="3">
        <v>7614</v>
      </c>
      <c r="I20" s="3">
        <v>20219</v>
      </c>
      <c r="J20" s="3">
        <v>4626</v>
      </c>
      <c r="L20" t="s">
        <v>32</v>
      </c>
      <c r="M20" s="3">
        <v>0.28699999999999998</v>
      </c>
      <c r="N20" s="3">
        <v>0.26700000000000002</v>
      </c>
      <c r="O20" s="3">
        <v>0.49</v>
      </c>
      <c r="P20" s="3">
        <v>0.307</v>
      </c>
      <c r="Q20" s="3">
        <v>0.28999999999999998</v>
      </c>
      <c r="R20" s="3">
        <v>0.27800000000000002</v>
      </c>
      <c r="S20" s="3">
        <v>0.107</v>
      </c>
      <c r="T20" s="3">
        <v>0.26800000000000002</v>
      </c>
      <c r="U20" s="3">
        <v>4.3999999999999997E-2</v>
      </c>
    </row>
    <row r="21" spans="1:21" x14ac:dyDescent="0.35">
      <c r="A21" t="s">
        <v>36</v>
      </c>
      <c r="B21" s="3">
        <v>5060</v>
      </c>
      <c r="C21" s="3">
        <v>38842</v>
      </c>
      <c r="D21" s="3">
        <v>12916</v>
      </c>
      <c r="E21" s="3">
        <v>45084</v>
      </c>
      <c r="F21" s="3">
        <v>5540</v>
      </c>
      <c r="G21" s="3">
        <v>63091</v>
      </c>
      <c r="H21" s="3">
        <v>9057</v>
      </c>
      <c r="I21" s="3">
        <v>23747</v>
      </c>
      <c r="J21" s="3">
        <v>4784</v>
      </c>
      <c r="L21" t="s">
        <v>36</v>
      </c>
      <c r="M21" s="3">
        <v>0.28299999999999997</v>
      </c>
      <c r="N21" s="3">
        <v>0.33800000000000002</v>
      </c>
      <c r="O21" s="3">
        <v>0.05</v>
      </c>
      <c r="P21" s="3">
        <v>0.27200000000000002</v>
      </c>
      <c r="Q21" s="3">
        <v>0.25700000000000001</v>
      </c>
      <c r="R21" s="3">
        <v>0.14299999999999999</v>
      </c>
      <c r="S21" s="3">
        <v>4.7E-2</v>
      </c>
      <c r="T21" s="3">
        <v>0.3</v>
      </c>
      <c r="U21" s="3">
        <v>4.3999999999999997E-2</v>
      </c>
    </row>
    <row r="22" spans="1:21" x14ac:dyDescent="0.35">
      <c r="A22" t="s">
        <v>37</v>
      </c>
      <c r="B22" s="3">
        <v>5038</v>
      </c>
      <c r="C22" s="3">
        <v>39947</v>
      </c>
      <c r="D22" s="3">
        <v>13490</v>
      </c>
      <c r="E22" s="3">
        <v>47403</v>
      </c>
      <c r="F22" s="3">
        <v>5466</v>
      </c>
      <c r="G22" s="3">
        <v>63367</v>
      </c>
      <c r="H22" s="3">
        <v>9366</v>
      </c>
      <c r="I22" s="3">
        <v>23491</v>
      </c>
      <c r="J22" s="3">
        <v>4320</v>
      </c>
      <c r="L22" t="s">
        <v>37</v>
      </c>
      <c r="M22" s="3">
        <v>0.28699999999999998</v>
      </c>
      <c r="N22" s="3">
        <v>0.34300000000000003</v>
      </c>
      <c r="O22" s="3">
        <v>0.05</v>
      </c>
      <c r="P22" s="3">
        <v>0.27800000000000002</v>
      </c>
      <c r="Q22" s="3">
        <v>0.25800000000000001</v>
      </c>
      <c r="R22" s="3">
        <v>0.14299999999999999</v>
      </c>
      <c r="S22" s="3">
        <v>4.7E-2</v>
      </c>
      <c r="T22" s="3">
        <v>0.29799999999999999</v>
      </c>
      <c r="U22" s="3">
        <v>4.5999999999999999E-2</v>
      </c>
    </row>
    <row r="23" spans="1:21" x14ac:dyDescent="0.35">
      <c r="A23" t="s">
        <v>38</v>
      </c>
      <c r="B23" s="3">
        <v>5049</v>
      </c>
      <c r="C23" s="3">
        <v>39718</v>
      </c>
      <c r="D23" s="3">
        <v>13475</v>
      </c>
      <c r="E23" s="3">
        <v>48003</v>
      </c>
      <c r="F23" s="3">
        <v>5431</v>
      </c>
      <c r="G23" s="3">
        <v>63756</v>
      </c>
      <c r="H23" s="3">
        <v>9141</v>
      </c>
      <c r="I23" s="3">
        <v>23580</v>
      </c>
      <c r="J23" s="3">
        <v>4706</v>
      </c>
      <c r="L23" t="s">
        <v>38</v>
      </c>
      <c r="M23" s="3">
        <v>0.26900000000000002</v>
      </c>
      <c r="N23" s="3">
        <v>0.33100000000000002</v>
      </c>
      <c r="O23" s="3">
        <v>0.05</v>
      </c>
      <c r="P23" s="3">
        <v>0.28199999999999997</v>
      </c>
      <c r="Q23" s="3">
        <v>0.26</v>
      </c>
      <c r="R23" s="3">
        <v>0.14299999999999999</v>
      </c>
      <c r="S23" s="3">
        <v>5.0999999999999997E-2</v>
      </c>
      <c r="T23" s="3">
        <v>0.30399999999999999</v>
      </c>
      <c r="U23" s="3">
        <v>4.4999999999999998E-2</v>
      </c>
    </row>
    <row r="24" spans="1:21" x14ac:dyDescent="0.35">
      <c r="A24" t="s">
        <v>39</v>
      </c>
      <c r="B24" s="3">
        <v>4768</v>
      </c>
      <c r="C24" s="3">
        <v>40493</v>
      </c>
      <c r="D24" s="3">
        <v>13214</v>
      </c>
      <c r="E24" s="3">
        <v>47520</v>
      </c>
      <c r="F24" s="3">
        <v>5494</v>
      </c>
      <c r="G24" s="3">
        <v>62377</v>
      </c>
      <c r="H24" s="3">
        <v>8477</v>
      </c>
      <c r="I24" s="3">
        <v>24210</v>
      </c>
      <c r="J24" s="3">
        <v>4311</v>
      </c>
      <c r="L24" t="s">
        <v>39</v>
      </c>
      <c r="M24" s="3">
        <v>0.28000000000000003</v>
      </c>
      <c r="N24" s="3">
        <v>0.33600000000000002</v>
      </c>
      <c r="O24" s="3">
        <v>0.05</v>
      </c>
      <c r="P24" s="3">
        <v>0.28699999999999998</v>
      </c>
      <c r="Q24" s="3">
        <v>0.26300000000000001</v>
      </c>
      <c r="R24" s="3">
        <v>0.14899999999999999</v>
      </c>
      <c r="S24" s="3">
        <v>4.9000000000000002E-2</v>
      </c>
      <c r="T24" s="3">
        <v>0.307</v>
      </c>
      <c r="U24" s="3">
        <v>4.4999999999999998E-2</v>
      </c>
    </row>
    <row r="27" spans="1:21" x14ac:dyDescent="0.35">
      <c r="B27" t="s">
        <v>129</v>
      </c>
    </row>
    <row r="28" spans="1:21" x14ac:dyDescent="0.35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1" x14ac:dyDescent="0.35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1" x14ac:dyDescent="0.35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1" x14ac:dyDescent="0.35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  <c r="S31" t="s">
        <v>169</v>
      </c>
    </row>
    <row r="32" spans="1:21" x14ac:dyDescent="0.35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8" x14ac:dyDescent="0.35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8" x14ac:dyDescent="0.35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  <c r="R34" t="s">
        <v>170</v>
      </c>
    </row>
    <row r="35" spans="2:18" x14ac:dyDescent="0.35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"/>
  <sheetViews>
    <sheetView workbookViewId="0">
      <selection activeCell="B3" sqref="B3"/>
    </sheetView>
  </sheetViews>
  <sheetFormatPr defaultColWidth="10.90625" defaultRowHeight="14.5" x14ac:dyDescent="0.35"/>
  <cols>
    <col min="1" max="1" width="21.453125" customWidth="1"/>
    <col min="2" max="9" width="9.81640625" customWidth="1"/>
    <col min="10" max="10" width="6.1796875" customWidth="1"/>
    <col min="11" max="18" width="9.81640625" customWidth="1"/>
    <col min="19" max="19" width="6.1796875" customWidth="1"/>
    <col min="20" max="21" width="9.81640625" customWidth="1"/>
    <col min="22" max="37" width="9.6328125" customWidth="1"/>
    <col min="39" max="44" width="10.81640625" customWidth="1"/>
  </cols>
  <sheetData>
    <row r="1" spans="1:28" ht="18.5" x14ac:dyDescent="0.45">
      <c r="A1" s="12" t="s">
        <v>20</v>
      </c>
      <c r="B1" s="7" t="s">
        <v>132</v>
      </c>
      <c r="F1" s="11" t="s">
        <v>51</v>
      </c>
    </row>
    <row r="2" spans="1:28" x14ac:dyDescent="0.35">
      <c r="A2" t="s">
        <v>131</v>
      </c>
      <c r="B2" s="16">
        <f>'OD600 reference point'!B9</f>
        <v>1.8529411764705881</v>
      </c>
      <c r="F2" s="11" t="s">
        <v>162</v>
      </c>
    </row>
    <row r="3" spans="1:28" x14ac:dyDescent="0.35">
      <c r="A3" s="10" t="s">
        <v>136</v>
      </c>
      <c r="B3" s="15">
        <f>'Fluorescein standard curve'!C30</f>
        <v>3.2171986371337447E-6</v>
      </c>
    </row>
    <row r="4" spans="1:28" x14ac:dyDescent="0.35">
      <c r="I4" s="11"/>
    </row>
    <row r="7" spans="1:28" ht="18.5" x14ac:dyDescent="0.45">
      <c r="A7" s="13" t="s">
        <v>21</v>
      </c>
    </row>
    <row r="8" spans="1:28" ht="15.5" x14ac:dyDescent="0.35">
      <c r="A8" s="19" t="s">
        <v>133</v>
      </c>
      <c r="K8" s="20" t="s">
        <v>138</v>
      </c>
      <c r="T8" s="17" t="s">
        <v>137</v>
      </c>
    </row>
    <row r="9" spans="1:28" s="9" customFormat="1" x14ac:dyDescent="0.3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5">
      <c r="A10" t="s">
        <v>31</v>
      </c>
      <c r="B10" s="23">
        <f t="shared" ref="B10:I17" si="0">K10/T10*$B$3/$B$2</f>
        <v>-0.15973646566594227</v>
      </c>
      <c r="C10" s="23">
        <f t="shared" si="0"/>
        <v>-5.6139265107233362E-2</v>
      </c>
      <c r="D10" s="23">
        <f t="shared" si="0"/>
        <v>1.1962872265634161</v>
      </c>
      <c r="E10" s="23">
        <f t="shared" si="0"/>
        <v>0.25754611312081288</v>
      </c>
      <c r="F10" s="23">
        <f t="shared" si="0"/>
        <v>-9.7230892144486422E-2</v>
      </c>
      <c r="G10" s="23">
        <f t="shared" si="0"/>
        <v>-0.43059395092558272</v>
      </c>
      <c r="H10" s="23">
        <f t="shared" si="0"/>
        <v>0.39586863230255193</v>
      </c>
      <c r="I10" s="23">
        <f t="shared" si="0"/>
        <v>0.16060459863151774</v>
      </c>
      <c r="K10" s="16">
        <f>'Raw Plate Reader Measurements'!B7-'Raw Plate Reader Measurements'!$J7</f>
        <v>-368</v>
      </c>
      <c r="L10" s="16">
        <f>'Raw Plate Reader Measurements'!C7-'Raw Plate Reader Measurements'!$J7</f>
        <v>-97</v>
      </c>
      <c r="M10" s="16">
        <f>'Raw Plate Reader Measurements'!D7-'Raw Plate Reader Measurements'!$J7</f>
        <v>2067</v>
      </c>
      <c r="N10" s="16">
        <f>'Raw Plate Reader Measurements'!E7-'Raw Plate Reader Measurements'!$J7</f>
        <v>445</v>
      </c>
      <c r="O10" s="16">
        <f>'Raw Plate Reader Measurements'!F7-'Raw Plate Reader Measurements'!$J7</f>
        <v>-112</v>
      </c>
      <c r="P10" s="16">
        <f>'Raw Plate Reader Measurements'!G7-'Raw Plate Reader Measurements'!$J7</f>
        <v>-248</v>
      </c>
      <c r="Q10" s="16">
        <f>'Raw Plate Reader Measurements'!H7-'Raw Plate Reader Measurements'!$J7</f>
        <v>456</v>
      </c>
      <c r="R10" s="16">
        <f>'Raw Plate Reader Measurements'!I7-'Raw Plate Reader Measurements'!$J7</f>
        <v>185</v>
      </c>
      <c r="S10" s="26"/>
      <c r="T10" s="23">
        <f>'Raw Plate Reader Measurements'!M7-'Raw Plate Reader Measurements'!$U7</f>
        <v>3.9999999999999966E-3</v>
      </c>
      <c r="U10" s="23">
        <f>'Raw Plate Reader Measurements'!N7-'Raw Plate Reader Measurements'!$U7</f>
        <v>2.9999999999999957E-3</v>
      </c>
      <c r="V10" s="23">
        <f>'Raw Plate Reader Measurements'!O7-'Raw Plate Reader Measurements'!$U7</f>
        <v>2.9999999999999957E-3</v>
      </c>
      <c r="W10" s="23">
        <f>'Raw Plate Reader Measurements'!P7-'Raw Plate Reader Measurements'!$U7</f>
        <v>2.9999999999999957E-3</v>
      </c>
      <c r="X10" s="23">
        <f>'Raw Plate Reader Measurements'!Q7-'Raw Plate Reader Measurements'!$U7</f>
        <v>2.0000000000000018E-3</v>
      </c>
      <c r="Y10" s="23">
        <f>'Raw Plate Reader Measurements'!R7-'Raw Plate Reader Measurements'!$U7</f>
        <v>1.0000000000000009E-3</v>
      </c>
      <c r="Z10" s="23">
        <f>'Raw Plate Reader Measurements'!S7-'Raw Plate Reader Measurements'!$U7</f>
        <v>2.0000000000000018E-3</v>
      </c>
      <c r="AA10" s="23">
        <f>'Raw Plate Reader Measurements'!T7-'Raw Plate Reader Measurements'!$U7</f>
        <v>2.0000000000000018E-3</v>
      </c>
    </row>
    <row r="11" spans="1:28" x14ac:dyDescent="0.35">
      <c r="A11" t="s">
        <v>34</v>
      </c>
      <c r="B11" s="23" t="e">
        <f t="shared" si="0"/>
        <v>#DIV/0!</v>
      </c>
      <c r="C11" s="23">
        <f t="shared" si="0"/>
        <v>0.15626393380363915</v>
      </c>
      <c r="D11" s="23" t="e">
        <f t="shared" si="0"/>
        <v>#DIV/0!</v>
      </c>
      <c r="E11" s="23">
        <f t="shared" si="0"/>
        <v>-0.145412271733942</v>
      </c>
      <c r="F11" s="23">
        <f t="shared" si="0"/>
        <v>0.44101154651249203</v>
      </c>
      <c r="G11" s="23">
        <f t="shared" si="0"/>
        <v>-4.2827892968404835E-2</v>
      </c>
      <c r="H11" s="23">
        <f t="shared" si="0"/>
        <v>-0.85945163592001383</v>
      </c>
      <c r="I11" s="23">
        <f t="shared" si="0"/>
        <v>0.19272551835782131</v>
      </c>
      <c r="K11" s="16">
        <f>'Raw Plate Reader Measurements'!B8-'Raw Plate Reader Measurements'!$J8</f>
        <v>-756</v>
      </c>
      <c r="L11" s="16">
        <f>'Raw Plate Reader Measurements'!C8-'Raw Plate Reader Measurements'!$J8</f>
        <v>-360</v>
      </c>
      <c r="M11" s="16">
        <f>'Raw Plate Reader Measurements'!D8-'Raw Plate Reader Measurements'!$J8</f>
        <v>2254</v>
      </c>
      <c r="N11" s="16">
        <f>'Raw Plate Reader Measurements'!E8-'Raw Plate Reader Measurements'!$J8</f>
        <v>335</v>
      </c>
      <c r="O11" s="16">
        <f>'Raw Plate Reader Measurements'!F8-'Raw Plate Reader Measurements'!$J8</f>
        <v>-254</v>
      </c>
      <c r="P11" s="16">
        <f>'Raw Plate Reader Measurements'!G8-'Raw Plate Reader Measurements'!$J8</f>
        <v>74</v>
      </c>
      <c r="Q11" s="16">
        <f>'Raw Plate Reader Measurements'!H8-'Raw Plate Reader Measurements'!$J8</f>
        <v>495</v>
      </c>
      <c r="R11" s="16">
        <f>'Raw Plate Reader Measurements'!I8-'Raw Plate Reader Measurements'!$J8</f>
        <v>111</v>
      </c>
      <c r="S11" s="26"/>
      <c r="T11" s="23">
        <f>'Raw Plate Reader Measurements'!M8-'Raw Plate Reader Measurements'!$U8</f>
        <v>0</v>
      </c>
      <c r="U11" s="23">
        <f>'Raw Plate Reader Measurements'!N8-'Raw Plate Reader Measurements'!$U8</f>
        <v>-3.9999999999999966E-3</v>
      </c>
      <c r="V11" s="23">
        <f>'Raw Plate Reader Measurements'!O8-'Raw Plate Reader Measurements'!$U8</f>
        <v>0</v>
      </c>
      <c r="W11" s="23">
        <f>'Raw Plate Reader Measurements'!P8-'Raw Plate Reader Measurements'!$U8</f>
        <v>-3.9999999999999966E-3</v>
      </c>
      <c r="X11" s="23">
        <f>'Raw Plate Reader Measurements'!Q8-'Raw Plate Reader Measurements'!$U8</f>
        <v>-1.0000000000000009E-3</v>
      </c>
      <c r="Y11" s="23">
        <f>'Raw Plate Reader Measurements'!R8-'Raw Plate Reader Measurements'!$U8</f>
        <v>-2.9999999999999957E-3</v>
      </c>
      <c r="Z11" s="23">
        <f>'Raw Plate Reader Measurements'!S8-'Raw Plate Reader Measurements'!$U8</f>
        <v>-1.0000000000000009E-3</v>
      </c>
      <c r="AA11" s="23">
        <f>'Raw Plate Reader Measurements'!T8-'Raw Plate Reader Measurements'!$U8</f>
        <v>1.0000000000000009E-3</v>
      </c>
    </row>
    <row r="12" spans="1:28" x14ac:dyDescent="0.35">
      <c r="A12" t="s">
        <v>33</v>
      </c>
      <c r="B12" s="23">
        <f t="shared" si="0"/>
        <v>-0.11242321904206264</v>
      </c>
      <c r="C12" s="23">
        <f t="shared" si="0"/>
        <v>0.25349482594812622</v>
      </c>
      <c r="D12" s="23">
        <f t="shared" si="0"/>
        <v>0.97404518737601709</v>
      </c>
      <c r="E12" s="23">
        <f t="shared" si="0"/>
        <v>8.2472631729698598E-2</v>
      </c>
      <c r="F12" s="23">
        <f t="shared" si="0"/>
        <v>8.2183254074506579E-2</v>
      </c>
      <c r="G12" s="23">
        <f t="shared" si="0"/>
        <v>0.68408877687370817</v>
      </c>
      <c r="H12" s="23">
        <f t="shared" si="0"/>
        <v>1.0643310157958961</v>
      </c>
      <c r="I12" s="23">
        <f t="shared" si="0"/>
        <v>0.39326423340582595</v>
      </c>
      <c r="K12" s="16">
        <f>'Raw Plate Reader Measurements'!B9-'Raw Plate Reader Measurements'!$J9</f>
        <v>-259</v>
      </c>
      <c r="L12" s="16">
        <f>'Raw Plate Reader Measurements'!C9-'Raw Plate Reader Measurements'!$J9</f>
        <v>292</v>
      </c>
      <c r="M12" s="16">
        <f>'Raw Plate Reader Measurements'!D9-'Raw Plate Reader Measurements'!$J9</f>
        <v>2805</v>
      </c>
      <c r="N12" s="16">
        <f>'Raw Plate Reader Measurements'!E9-'Raw Plate Reader Measurements'!$J9</f>
        <v>95</v>
      </c>
      <c r="O12" s="16">
        <f>'Raw Plate Reader Measurements'!F9-'Raw Plate Reader Measurements'!$J9</f>
        <v>142</v>
      </c>
      <c r="P12" s="16">
        <f>'Raw Plate Reader Measurements'!G9-'Raw Plate Reader Measurements'!$J9</f>
        <v>394</v>
      </c>
      <c r="Q12" s="16">
        <f>'Raw Plate Reader Measurements'!H9-'Raw Plate Reader Measurements'!$J9</f>
        <v>613</v>
      </c>
      <c r="R12" s="16">
        <f>'Raw Plate Reader Measurements'!I9-'Raw Plate Reader Measurements'!$J9</f>
        <v>453</v>
      </c>
      <c r="S12" s="26"/>
      <c r="T12" s="23">
        <f>'Raw Plate Reader Measurements'!M9-'Raw Plate Reader Measurements'!$U9</f>
        <v>3.9999999999999966E-3</v>
      </c>
      <c r="U12" s="23">
        <f>'Raw Plate Reader Measurements'!N9-'Raw Plate Reader Measurements'!$U9</f>
        <v>1.9999999999999948E-3</v>
      </c>
      <c r="V12" s="23">
        <f>'Raw Plate Reader Measurements'!O9-'Raw Plate Reader Measurements'!$U9</f>
        <v>4.9999999999999975E-3</v>
      </c>
      <c r="W12" s="23">
        <f>'Raw Plate Reader Measurements'!P9-'Raw Plate Reader Measurements'!$U9</f>
        <v>1.9999999999999948E-3</v>
      </c>
      <c r="X12" s="23">
        <f>'Raw Plate Reader Measurements'!Q9-'Raw Plate Reader Measurements'!$U9</f>
        <v>2.9999999999999957E-3</v>
      </c>
      <c r="Y12" s="23">
        <f>'Raw Plate Reader Measurements'!R9-'Raw Plate Reader Measurements'!$U9</f>
        <v>1.0000000000000009E-3</v>
      </c>
      <c r="Z12" s="23">
        <f>'Raw Plate Reader Measurements'!S9-'Raw Plate Reader Measurements'!$U9</f>
        <v>1.0000000000000009E-3</v>
      </c>
      <c r="AA12" s="23">
        <f>'Raw Plate Reader Measurements'!T9-'Raw Plate Reader Measurements'!$U9</f>
        <v>1.9999999999999948E-3</v>
      </c>
    </row>
    <row r="13" spans="1:28" x14ac:dyDescent="0.35">
      <c r="A13" t="s">
        <v>32</v>
      </c>
      <c r="B13" s="23">
        <f t="shared" si="0"/>
        <v>-7.4659435039516608E-2</v>
      </c>
      <c r="C13" s="23">
        <f t="shared" si="0"/>
        <v>5.2832091905039867E-2</v>
      </c>
      <c r="D13" s="23">
        <f t="shared" si="0"/>
        <v>0.44757077336350964</v>
      </c>
      <c r="E13" s="23">
        <f t="shared" si="0"/>
        <v>0.31310662291766234</v>
      </c>
      <c r="F13" s="23">
        <f t="shared" si="0"/>
        <v>-5.642864276242536E-2</v>
      </c>
      <c r="G13" s="23" t="e">
        <f t="shared" si="0"/>
        <v>#DIV/0!</v>
      </c>
      <c r="H13" s="23" t="e">
        <f t="shared" si="0"/>
        <v>#DIV/0!</v>
      </c>
      <c r="I13" s="23">
        <f t="shared" si="0"/>
        <v>0.42364888720097948</v>
      </c>
      <c r="K13" s="16">
        <f>'Raw Plate Reader Measurements'!B10-'Raw Plate Reader Measurements'!$J10</f>
        <v>-86</v>
      </c>
      <c r="L13" s="16">
        <f>'Raw Plate Reader Measurements'!C10-'Raw Plate Reader Measurements'!$J10</f>
        <v>213</v>
      </c>
      <c r="M13" s="16">
        <f>'Raw Plate Reader Measurements'!D10-'Raw Plate Reader Measurements'!$J10</f>
        <v>2320</v>
      </c>
      <c r="N13" s="16">
        <f>'Raw Plate Reader Measurements'!E10-'Raw Plate Reader Measurements'!$J10</f>
        <v>541</v>
      </c>
      <c r="O13" s="16">
        <f>'Raw Plate Reader Measurements'!F10-'Raw Plate Reader Measurements'!$J10</f>
        <v>-65</v>
      </c>
      <c r="P13" s="16">
        <f>'Raw Plate Reader Measurements'!G10-'Raw Plate Reader Measurements'!$J10</f>
        <v>-413</v>
      </c>
      <c r="Q13" s="16">
        <f>'Raw Plate Reader Measurements'!H10-'Raw Plate Reader Measurements'!$J10</f>
        <v>860</v>
      </c>
      <c r="R13" s="16">
        <f>'Raw Plate Reader Measurements'!I10-'Raw Plate Reader Measurements'!$J10</f>
        <v>244</v>
      </c>
      <c r="S13" s="26"/>
      <c r="T13" s="23">
        <f>'Raw Plate Reader Measurements'!M10-'Raw Plate Reader Measurements'!$U10</f>
        <v>1.9999999999999948E-3</v>
      </c>
      <c r="U13" s="23">
        <f>'Raw Plate Reader Measurements'!N10-'Raw Plate Reader Measurements'!$U10</f>
        <v>6.9999999999999993E-3</v>
      </c>
      <c r="V13" s="23">
        <f>'Raw Plate Reader Measurements'!O10-'Raw Plate Reader Measurements'!$U10</f>
        <v>8.9999999999999941E-3</v>
      </c>
      <c r="W13" s="23">
        <f>'Raw Plate Reader Measurements'!P10-'Raw Plate Reader Measurements'!$U10</f>
        <v>2.9999999999999957E-3</v>
      </c>
      <c r="X13" s="23">
        <f>'Raw Plate Reader Measurements'!Q10-'Raw Plate Reader Measurements'!$U10</f>
        <v>1.9999999999999948E-3</v>
      </c>
      <c r="Y13" s="23">
        <f>'Raw Plate Reader Measurements'!R10-'Raw Plate Reader Measurements'!$U10</f>
        <v>0</v>
      </c>
      <c r="Z13" s="23">
        <f>'Raw Plate Reader Measurements'!S10-'Raw Plate Reader Measurements'!$U10</f>
        <v>0</v>
      </c>
      <c r="AA13" s="23">
        <f>'Raw Plate Reader Measurements'!T10-'Raw Plate Reader Measurements'!$U10</f>
        <v>9.9999999999999395E-4</v>
      </c>
    </row>
    <row r="14" spans="1:28" x14ac:dyDescent="0.35">
      <c r="A14" t="s">
        <v>36</v>
      </c>
      <c r="B14" s="23" t="e">
        <f t="shared" si="0"/>
        <v>#DIV/0!</v>
      </c>
      <c r="C14" s="23">
        <f t="shared" si="0"/>
        <v>2.0835191173818522E-2</v>
      </c>
      <c r="D14" s="23" t="e">
        <f t="shared" si="0"/>
        <v>#DIV/0!</v>
      </c>
      <c r="E14" s="23">
        <f t="shared" si="0"/>
        <v>0.27606628305309538</v>
      </c>
      <c r="F14" s="23">
        <f t="shared" si="0"/>
        <v>-0.36461584554182414</v>
      </c>
      <c r="G14" s="23">
        <f t="shared" si="0"/>
        <v>1.2518477363602627</v>
      </c>
      <c r="H14" s="23">
        <f t="shared" si="0"/>
        <v>2.2675633060839155</v>
      </c>
      <c r="I14" s="23" t="e">
        <f t="shared" si="0"/>
        <v>#DIV/0!</v>
      </c>
      <c r="K14" s="16">
        <f>'Raw Plate Reader Measurements'!B11-'Raw Plate Reader Measurements'!$J11</f>
        <v>-395</v>
      </c>
      <c r="L14" s="16">
        <f>'Raw Plate Reader Measurements'!C11-'Raw Plate Reader Measurements'!$J11</f>
        <v>36</v>
      </c>
      <c r="M14" s="16">
        <f>'Raw Plate Reader Measurements'!D11-'Raw Plate Reader Measurements'!$J11</f>
        <v>561</v>
      </c>
      <c r="N14" s="16">
        <f>'Raw Plate Reader Measurements'!E11-'Raw Plate Reader Measurements'!$J11</f>
        <v>636</v>
      </c>
      <c r="O14" s="16">
        <f>'Raw Plate Reader Measurements'!F11-'Raw Plate Reader Measurements'!$J11</f>
        <v>-210</v>
      </c>
      <c r="P14" s="16">
        <f>'Raw Plate Reader Measurements'!G11-'Raw Plate Reader Measurements'!$J11</f>
        <v>721</v>
      </c>
      <c r="Q14" s="16">
        <f>'Raw Plate Reader Measurements'!H11-'Raw Plate Reader Measurements'!$J11</f>
        <v>1306</v>
      </c>
      <c r="R14" s="16">
        <f>'Raw Plate Reader Measurements'!I11-'Raw Plate Reader Measurements'!$J11</f>
        <v>54</v>
      </c>
      <c r="S14" s="26"/>
      <c r="T14" s="23">
        <f>'Raw Plate Reader Measurements'!M11-'Raw Plate Reader Measurements'!$U11</f>
        <v>0</v>
      </c>
      <c r="U14" s="23">
        <f>'Raw Plate Reader Measurements'!N11-'Raw Plate Reader Measurements'!$U11</f>
        <v>3.0000000000000027E-3</v>
      </c>
      <c r="V14" s="23">
        <f>'Raw Plate Reader Measurements'!O11-'Raw Plate Reader Measurements'!$U11</f>
        <v>0</v>
      </c>
      <c r="W14" s="23">
        <f>'Raw Plate Reader Measurements'!P11-'Raw Plate Reader Measurements'!$U11</f>
        <v>4.0000000000000036E-3</v>
      </c>
      <c r="X14" s="23">
        <f>'Raw Plate Reader Measurements'!Q11-'Raw Plate Reader Measurements'!$U11</f>
        <v>1.0000000000000009E-3</v>
      </c>
      <c r="Y14" s="23">
        <f>'Raw Plate Reader Measurements'!R11-'Raw Plate Reader Measurements'!$U11</f>
        <v>1.0000000000000009E-3</v>
      </c>
      <c r="Z14" s="23">
        <f>'Raw Plate Reader Measurements'!S11-'Raw Plate Reader Measurements'!$U11</f>
        <v>1.0000000000000009E-3</v>
      </c>
      <c r="AA14" s="23">
        <f>'Raw Plate Reader Measurements'!T11-'Raw Plate Reader Measurements'!$U11</f>
        <v>0</v>
      </c>
    </row>
    <row r="15" spans="1:28" x14ac:dyDescent="0.35">
      <c r="A15" t="s">
        <v>37</v>
      </c>
      <c r="B15" s="23">
        <f t="shared" si="0"/>
        <v>2.2788490346364026E-2</v>
      </c>
      <c r="C15" s="23">
        <f t="shared" si="0"/>
        <v>-0.50351712003394755</v>
      </c>
      <c r="D15" s="23">
        <f t="shared" si="0"/>
        <v>-0.31108097933131851</v>
      </c>
      <c r="E15" s="23">
        <f t="shared" si="0"/>
        <v>-1.6407713049382084</v>
      </c>
      <c r="F15" s="23">
        <f t="shared" si="0"/>
        <v>6.2505573521455568E-2</v>
      </c>
      <c r="G15" s="23" t="e">
        <f t="shared" si="0"/>
        <v>#DIV/0!</v>
      </c>
      <c r="H15" s="23">
        <f t="shared" si="0"/>
        <v>-0.83051387040082159</v>
      </c>
      <c r="I15" s="23">
        <f t="shared" si="0"/>
        <v>0.41149502568291579</v>
      </c>
      <c r="K15" s="16">
        <f>'Raw Plate Reader Measurements'!B12-'Raw Plate Reader Measurements'!$J12</f>
        <v>-105</v>
      </c>
      <c r="L15" s="16">
        <f>'Raw Plate Reader Measurements'!C12-'Raw Plate Reader Measurements'!$J12</f>
        <v>580</v>
      </c>
      <c r="M15" s="16">
        <f>'Raw Plate Reader Measurements'!D12-'Raw Plate Reader Measurements'!$J12</f>
        <v>1075</v>
      </c>
      <c r="N15" s="16">
        <f>'Raw Plate Reader Measurements'!E12-'Raw Plate Reader Measurements'!$J12</f>
        <v>945</v>
      </c>
      <c r="O15" s="16">
        <f>'Raw Plate Reader Measurements'!F12-'Raw Plate Reader Measurements'!$J12</f>
        <v>-36</v>
      </c>
      <c r="P15" s="16">
        <f>'Raw Plate Reader Measurements'!G12-'Raw Plate Reader Measurements'!$J12</f>
        <v>1121</v>
      </c>
      <c r="Q15" s="16">
        <f>'Raw Plate Reader Measurements'!H12-'Raw Plate Reader Measurements'!$J12</f>
        <v>1435</v>
      </c>
      <c r="R15" s="16">
        <f>'Raw Plate Reader Measurements'!I12-'Raw Plate Reader Measurements'!$J12</f>
        <v>237</v>
      </c>
      <c r="S15" s="26"/>
      <c r="T15" s="23">
        <f>'Raw Plate Reader Measurements'!M12-'Raw Plate Reader Measurements'!$U12</f>
        <v>-8.0000000000000002E-3</v>
      </c>
      <c r="U15" s="23">
        <f>'Raw Plate Reader Measurements'!N12-'Raw Plate Reader Measurements'!$U12</f>
        <v>-2.0000000000000018E-3</v>
      </c>
      <c r="V15" s="23">
        <f>'Raw Plate Reader Measurements'!O12-'Raw Plate Reader Measurements'!$U12</f>
        <v>-5.9999999999999984E-3</v>
      </c>
      <c r="W15" s="23">
        <f>'Raw Plate Reader Measurements'!P12-'Raw Plate Reader Measurements'!$U12</f>
        <v>-1.0000000000000009E-3</v>
      </c>
      <c r="X15" s="23">
        <f>'Raw Plate Reader Measurements'!Q12-'Raw Plate Reader Measurements'!$U12</f>
        <v>-1.0000000000000009E-3</v>
      </c>
      <c r="Y15" s="23">
        <f>'Raw Plate Reader Measurements'!R12-'Raw Plate Reader Measurements'!$U12</f>
        <v>0</v>
      </c>
      <c r="Z15" s="23">
        <f>'Raw Plate Reader Measurements'!S12-'Raw Plate Reader Measurements'!$U12</f>
        <v>-3.0000000000000027E-3</v>
      </c>
      <c r="AA15" s="23">
        <f>'Raw Plate Reader Measurements'!T12-'Raw Plate Reader Measurements'!$U12</f>
        <v>1.0000000000000009E-3</v>
      </c>
    </row>
    <row r="16" spans="1:28" x14ac:dyDescent="0.35">
      <c r="A16" t="s">
        <v>38</v>
      </c>
      <c r="B16" s="23" t="e">
        <f t="shared" si="0"/>
        <v>#DIV/0!</v>
      </c>
      <c r="C16" s="23">
        <f t="shared" si="0"/>
        <v>0.10070342400678951</v>
      </c>
      <c r="D16" s="23" t="e">
        <f t="shared" si="0"/>
        <v>#DIV/0!</v>
      </c>
      <c r="E16" s="23">
        <f t="shared" si="0"/>
        <v>0.72228662735904203</v>
      </c>
      <c r="F16" s="23">
        <f t="shared" si="0"/>
        <v>0.29169267643346131</v>
      </c>
      <c r="G16" s="23" t="e">
        <f t="shared" si="0"/>
        <v>#DIV/0!</v>
      </c>
      <c r="H16" s="23">
        <f t="shared" si="0"/>
        <v>0.46531926954861363</v>
      </c>
      <c r="I16" s="23">
        <f t="shared" si="0"/>
        <v>3.8892356857794574E-2</v>
      </c>
      <c r="K16" s="16">
        <f>'Raw Plate Reader Measurements'!B13-'Raw Plate Reader Measurements'!$J13</f>
        <v>-403</v>
      </c>
      <c r="L16" s="16">
        <f>'Raw Plate Reader Measurements'!C13-'Raw Plate Reader Measurements'!$J13</f>
        <v>232</v>
      </c>
      <c r="M16" s="16">
        <f>'Raw Plate Reader Measurements'!D13-'Raw Plate Reader Measurements'!$J13</f>
        <v>921</v>
      </c>
      <c r="N16" s="16">
        <f>'Raw Plate Reader Measurements'!E13-'Raw Plate Reader Measurements'!$J13</f>
        <v>832</v>
      </c>
      <c r="O16" s="16">
        <f>'Raw Plate Reader Measurements'!F13-'Raw Plate Reader Measurements'!$J13</f>
        <v>-168</v>
      </c>
      <c r="P16" s="16">
        <f>'Raw Plate Reader Measurements'!G13-'Raw Plate Reader Measurements'!$J13</f>
        <v>787</v>
      </c>
      <c r="Q16" s="16">
        <f>'Raw Plate Reader Measurements'!H13-'Raw Plate Reader Measurements'!$J13</f>
        <v>1072</v>
      </c>
      <c r="R16" s="16">
        <f>'Raw Plate Reader Measurements'!I13-'Raw Plate Reader Measurements'!$J13</f>
        <v>112</v>
      </c>
      <c r="S16" s="26"/>
      <c r="T16" s="23">
        <f>'Raw Plate Reader Measurements'!M13-'Raw Plate Reader Measurements'!$U13</f>
        <v>0</v>
      </c>
      <c r="U16" s="23">
        <f>'Raw Plate Reader Measurements'!N13-'Raw Plate Reader Measurements'!$U13</f>
        <v>4.0000000000000036E-3</v>
      </c>
      <c r="V16" s="23">
        <f>'Raw Plate Reader Measurements'!O13-'Raw Plate Reader Measurements'!$U13</f>
        <v>0</v>
      </c>
      <c r="W16" s="23">
        <f>'Raw Plate Reader Measurements'!P13-'Raw Plate Reader Measurements'!$U13</f>
        <v>2.0000000000000018E-3</v>
      </c>
      <c r="X16" s="23">
        <f>'Raw Plate Reader Measurements'!Q13-'Raw Plate Reader Measurements'!$U13</f>
        <v>-9.9999999999999395E-4</v>
      </c>
      <c r="Y16" s="23">
        <f>'Raw Plate Reader Measurements'!R13-'Raw Plate Reader Measurements'!$U13</f>
        <v>0</v>
      </c>
      <c r="Z16" s="23">
        <f>'Raw Plate Reader Measurements'!S13-'Raw Plate Reader Measurements'!$U13</f>
        <v>4.0000000000000036E-3</v>
      </c>
      <c r="AA16" s="23">
        <f>'Raw Plate Reader Measurements'!T13-'Raw Plate Reader Measurements'!$U13</f>
        <v>5.0000000000000044E-3</v>
      </c>
    </row>
    <row r="17" spans="1:27" x14ac:dyDescent="0.35">
      <c r="A17" t="s">
        <v>39</v>
      </c>
      <c r="B17" s="23">
        <f t="shared" si="0"/>
        <v>-0.2135607095316398</v>
      </c>
      <c r="C17" s="23">
        <f t="shared" si="0"/>
        <v>0.75006688225746665</v>
      </c>
      <c r="D17" s="23">
        <f t="shared" si="0"/>
        <v>-1.4706172436853573</v>
      </c>
      <c r="E17" s="23">
        <f t="shared" si="0"/>
        <v>-2.0435850009653667</v>
      </c>
      <c r="F17" s="23">
        <f t="shared" si="0"/>
        <v>-0.27780254898424694</v>
      </c>
      <c r="G17" s="23" t="e">
        <f t="shared" si="0"/>
        <v>#DIV/0!</v>
      </c>
      <c r="H17" s="23" t="e">
        <f t="shared" si="0"/>
        <v>#DIV/0!</v>
      </c>
      <c r="I17" s="23">
        <f t="shared" si="0"/>
        <v>3.2989052691879323E-2</v>
      </c>
      <c r="K17" s="16">
        <f>'Raw Plate Reader Measurements'!B14-'Raw Plate Reader Measurements'!$J14</f>
        <v>-123</v>
      </c>
      <c r="L17" s="16">
        <f>'Raw Plate Reader Measurements'!C14-'Raw Plate Reader Measurements'!$J14</f>
        <v>432</v>
      </c>
      <c r="M17" s="16">
        <f>'Raw Plate Reader Measurements'!D14-'Raw Plate Reader Measurements'!$J14</f>
        <v>847</v>
      </c>
      <c r="N17" s="16">
        <f>'Raw Plate Reader Measurements'!E14-'Raw Plate Reader Measurements'!$J14</f>
        <v>1177</v>
      </c>
      <c r="O17" s="16">
        <f>'Raw Plate Reader Measurements'!F14-'Raw Plate Reader Measurements'!$J14</f>
        <v>-160</v>
      </c>
      <c r="P17" s="16">
        <f>'Raw Plate Reader Measurements'!G14-'Raw Plate Reader Measurements'!$J14</f>
        <v>877</v>
      </c>
      <c r="Q17" s="16">
        <f>'Raw Plate Reader Measurements'!H14-'Raw Plate Reader Measurements'!$J14</f>
        <v>1468</v>
      </c>
      <c r="R17" s="16">
        <f>'Raw Plate Reader Measurements'!I14-'Raw Plate Reader Measurements'!$J14</f>
        <v>38</v>
      </c>
      <c r="S17" s="26"/>
      <c r="T17" s="23">
        <f>'Raw Plate Reader Measurements'!M14-'Raw Plate Reader Measurements'!$U14</f>
        <v>1.0000000000000009E-3</v>
      </c>
      <c r="U17" s="23">
        <f>'Raw Plate Reader Measurements'!N14-'Raw Plate Reader Measurements'!$U14</f>
        <v>1.0000000000000009E-3</v>
      </c>
      <c r="V17" s="23">
        <f>'Raw Plate Reader Measurements'!O14-'Raw Plate Reader Measurements'!$U14</f>
        <v>-1.0000000000000009E-3</v>
      </c>
      <c r="W17" s="23">
        <f>'Raw Plate Reader Measurements'!P14-'Raw Plate Reader Measurements'!$U14</f>
        <v>-1.0000000000000009E-3</v>
      </c>
      <c r="X17" s="23">
        <f>'Raw Plate Reader Measurements'!Q14-'Raw Plate Reader Measurements'!$U14</f>
        <v>1.0000000000000009E-3</v>
      </c>
      <c r="Y17" s="23">
        <f>'Raw Plate Reader Measurements'!R14-'Raw Plate Reader Measurements'!$U14</f>
        <v>0</v>
      </c>
      <c r="Z17" s="23">
        <f>'Raw Plate Reader Measurements'!S14-'Raw Plate Reader Measurements'!$U14</f>
        <v>0</v>
      </c>
      <c r="AA17" s="23">
        <f>'Raw Plate Reader Measurements'!T14-'Raw Plate Reader Measurements'!$U14</f>
        <v>2.0000000000000018E-3</v>
      </c>
    </row>
    <row r="18" spans="1:27" x14ac:dyDescent="0.35">
      <c r="B18" s="25"/>
      <c r="C18" s="25"/>
      <c r="D18" s="25"/>
      <c r="E18" s="25"/>
      <c r="F18" s="25"/>
      <c r="G18" s="25"/>
      <c r="H18" s="25"/>
      <c r="I18" s="25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35">
      <c r="A19" s="17" t="s">
        <v>25</v>
      </c>
      <c r="B19" s="25" t="s">
        <v>47</v>
      </c>
      <c r="C19" s="25" t="s">
        <v>48</v>
      </c>
      <c r="D19" s="25" t="s">
        <v>40</v>
      </c>
      <c r="E19" s="25" t="s">
        <v>41</v>
      </c>
      <c r="F19" s="25" t="s">
        <v>42</v>
      </c>
      <c r="G19" s="25" t="s">
        <v>43</v>
      </c>
      <c r="H19" s="25" t="s">
        <v>44</v>
      </c>
      <c r="I19" s="25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35">
      <c r="A20" t="s">
        <v>31</v>
      </c>
      <c r="B20" s="23">
        <f t="shared" ref="B20:I27" si="1">K20/T20*$B$3/$B$2</f>
        <v>3.5097907878642817E-3</v>
      </c>
      <c r="C20" s="23">
        <f t="shared" si="1"/>
        <v>0.23281605512846482</v>
      </c>
      <c r="D20" s="23">
        <f t="shared" si="1"/>
        <v>2.7827382116555976</v>
      </c>
      <c r="E20" s="23">
        <f t="shared" si="1"/>
        <v>0.33019610972267627</v>
      </c>
      <c r="F20" s="23">
        <f t="shared" si="1"/>
        <v>7.268774321939518E-3</v>
      </c>
      <c r="G20" s="23">
        <f t="shared" si="1"/>
        <v>0.13155276308227057</v>
      </c>
      <c r="H20" s="23">
        <f t="shared" si="1"/>
        <v>9.1479511247547024E-2</v>
      </c>
      <c r="I20" s="23">
        <f t="shared" si="1"/>
        <v>0.11977888619633291</v>
      </c>
      <c r="K20" s="16">
        <f>'Raw Plate Reader Measurements'!B17-'Raw Plate Reader Measurements'!$J17</f>
        <v>471</v>
      </c>
      <c r="L20" s="16">
        <f>'Raw Plate Reader Measurements'!C17-'Raw Plate Reader Measurements'!$J17</f>
        <v>29768</v>
      </c>
      <c r="M20" s="16">
        <f>'Raw Plate Reader Measurements'!D17-'Raw Plate Reader Measurements'!$J17</f>
        <v>11219</v>
      </c>
      <c r="N20" s="16">
        <f>'Raw Plate Reader Measurements'!E17-'Raw Plate Reader Measurements'!$J17</f>
        <v>47544</v>
      </c>
      <c r="O20" s="16">
        <f>'Raw Plate Reader Measurements'!F17-'Raw Plate Reader Measurements'!$J17</f>
        <v>988</v>
      </c>
      <c r="P20" s="16">
        <f>'Raw Plate Reader Measurements'!G17-'Raw Plate Reader Measurements'!$J17</f>
        <v>18260</v>
      </c>
      <c r="Q20" s="16">
        <f>'Raw Plate Reader Measurements'!H17-'Raw Plate Reader Measurements'!$J17</f>
        <v>3372</v>
      </c>
      <c r="R20" s="16">
        <f>'Raw Plate Reader Measurements'!I17-'Raw Plate Reader Measurements'!$J17</f>
        <v>15315</v>
      </c>
      <c r="S20" s="26"/>
      <c r="T20" s="23">
        <f>'Raw Plate Reader Measurements'!M17-'Raw Plate Reader Measurements'!$U17</f>
        <v>0.23300000000000001</v>
      </c>
      <c r="U20" s="23">
        <f>'Raw Plate Reader Measurements'!N17-'Raw Plate Reader Measurements'!$U17</f>
        <v>0.222</v>
      </c>
      <c r="V20" s="23">
        <f>'Raw Plate Reader Measurements'!O17-'Raw Plate Reader Measurements'!$U17</f>
        <v>6.9999999999999993E-3</v>
      </c>
      <c r="W20" s="23">
        <f>'Raw Plate Reader Measurements'!P17-'Raw Plate Reader Measurements'!$U17</f>
        <v>0.24999999999999997</v>
      </c>
      <c r="X20" s="23">
        <f>'Raw Plate Reader Measurements'!Q17-'Raw Plate Reader Measurements'!$U17</f>
        <v>0.23600000000000002</v>
      </c>
      <c r="Y20" s="23">
        <f>'Raw Plate Reader Measurements'!R17-'Raw Plate Reader Measurements'!$U17</f>
        <v>0.24100000000000002</v>
      </c>
      <c r="Z20" s="23">
        <f>'Raw Plate Reader Measurements'!S17-'Raw Plate Reader Measurements'!$U17</f>
        <v>6.4000000000000001E-2</v>
      </c>
      <c r="AA20" s="23">
        <f>'Raw Plate Reader Measurements'!T17-'Raw Plate Reader Measurements'!$U17</f>
        <v>0.222</v>
      </c>
    </row>
    <row r="21" spans="1:27" x14ac:dyDescent="0.35">
      <c r="A21" t="s">
        <v>34</v>
      </c>
      <c r="B21" s="23">
        <f t="shared" si="1"/>
        <v>4.684513571106913E-3</v>
      </c>
      <c r="C21" s="23">
        <f t="shared" si="1"/>
        <v>0.23262748170150793</v>
      </c>
      <c r="D21" s="23">
        <f t="shared" si="1"/>
        <v>3.1244105431072056</v>
      </c>
      <c r="E21" s="23">
        <f t="shared" si="1"/>
        <v>0.33261589516318307</v>
      </c>
      <c r="F21" s="23">
        <f t="shared" si="1"/>
        <v>5.5113835573897593E-3</v>
      </c>
      <c r="G21" s="23">
        <f t="shared" si="1"/>
        <v>0.1324351806795592</v>
      </c>
      <c r="H21" s="23">
        <f t="shared" si="1"/>
        <v>7.6647333714313121E-2</v>
      </c>
      <c r="I21" s="23">
        <f t="shared" si="1"/>
        <v>0.11833012375944792</v>
      </c>
      <c r="K21" s="16">
        <f>'Raw Plate Reader Measurements'!B18-'Raw Plate Reader Measurements'!$J18</f>
        <v>688</v>
      </c>
      <c r="L21" s="16">
        <f>'Raw Plate Reader Measurements'!C18-'Raw Plate Reader Measurements'!$J18</f>
        <v>28940</v>
      </c>
      <c r="M21" s="16">
        <f>'Raw Plate Reader Measurements'!D18-'Raw Plate Reader Measurements'!$J18</f>
        <v>10797</v>
      </c>
      <c r="N21" s="16">
        <f>'Raw Plate Reader Measurements'!E18-'Raw Plate Reader Measurements'!$J18</f>
        <v>46743</v>
      </c>
      <c r="O21" s="16">
        <f>'Raw Plate Reader Measurements'!F18-'Raw Plate Reader Measurements'!$J18</f>
        <v>765</v>
      </c>
      <c r="P21" s="16">
        <f>'Raw Plate Reader Measurements'!G18-'Raw Plate Reader Measurements'!$J18</f>
        <v>17696</v>
      </c>
      <c r="Q21" s="16">
        <f>'Raw Plate Reader Measurements'!H18-'Raw Plate Reader Measurements'!$J18</f>
        <v>3046</v>
      </c>
      <c r="R21" s="16">
        <f>'Raw Plate Reader Measurements'!I18-'Raw Plate Reader Measurements'!$J18</f>
        <v>14789</v>
      </c>
      <c r="S21" s="26"/>
      <c r="T21" s="23">
        <f>'Raw Plate Reader Measurements'!M18-'Raw Plate Reader Measurements'!$U18</f>
        <v>0.255</v>
      </c>
      <c r="U21" s="23">
        <f>'Raw Plate Reader Measurements'!N18-'Raw Plate Reader Measurements'!$U18</f>
        <v>0.216</v>
      </c>
      <c r="V21" s="23">
        <f>'Raw Plate Reader Measurements'!O18-'Raw Plate Reader Measurements'!$U18</f>
        <v>5.9999999999999984E-3</v>
      </c>
      <c r="W21" s="23">
        <f>'Raw Plate Reader Measurements'!P18-'Raw Plate Reader Measurements'!$U18</f>
        <v>0.24399999999999997</v>
      </c>
      <c r="X21" s="23">
        <f>'Raw Plate Reader Measurements'!Q18-'Raw Plate Reader Measurements'!$U18</f>
        <v>0.24099999999999996</v>
      </c>
      <c r="Y21" s="23">
        <f>'Raw Plate Reader Measurements'!R18-'Raw Plate Reader Measurements'!$U18</f>
        <v>0.23200000000000001</v>
      </c>
      <c r="Z21" s="23">
        <f>'Raw Plate Reader Measurements'!S18-'Raw Plate Reader Measurements'!$U18</f>
        <v>6.9000000000000006E-2</v>
      </c>
      <c r="AA21" s="23">
        <f>'Raw Plate Reader Measurements'!T18-'Raw Plate Reader Measurements'!$U18</f>
        <v>0.217</v>
      </c>
    </row>
    <row r="22" spans="1:27" x14ac:dyDescent="0.35">
      <c r="A22" t="s">
        <v>33</v>
      </c>
      <c r="B22" s="23">
        <f t="shared" si="1"/>
        <v>6.125546205102651E-3</v>
      </c>
      <c r="C22" s="23">
        <f t="shared" si="1"/>
        <v>0.22658656238401248</v>
      </c>
      <c r="D22" s="23">
        <f t="shared" si="1"/>
        <v>2.3939248821843906</v>
      </c>
      <c r="E22" s="23">
        <f t="shared" si="1"/>
        <v>0.32271486537520633</v>
      </c>
      <c r="F22" s="23">
        <f t="shared" si="1"/>
        <v>8.3988419447370375E-3</v>
      </c>
      <c r="G22" s="23">
        <f t="shared" si="1"/>
        <v>0.13460551309349864</v>
      </c>
      <c r="H22" s="23">
        <f t="shared" si="1"/>
        <v>8.3153782210380903E-2</v>
      </c>
      <c r="I22" s="23">
        <f t="shared" si="1"/>
        <v>0.11570325185547709</v>
      </c>
      <c r="K22" s="16">
        <f>'Raw Plate Reader Measurements'!B19-'Raw Plate Reader Measurements'!$J19</f>
        <v>882</v>
      </c>
      <c r="L22" s="16">
        <f>'Raw Plate Reader Measurements'!C19-'Raw Plate Reader Measurements'!$J19</f>
        <v>29363</v>
      </c>
      <c r="M22" s="16">
        <f>'Raw Plate Reader Measurements'!D19-'Raw Plate Reader Measurements'!$J19</f>
        <v>12409</v>
      </c>
      <c r="N22" s="16">
        <f>'Raw Plate Reader Measurements'!E19-'Raw Plate Reader Measurements'!$J19</f>
        <v>47582</v>
      </c>
      <c r="O22" s="16">
        <f>'Raw Plate Reader Measurements'!F19-'Raw Plate Reader Measurements'!$J19</f>
        <v>1219</v>
      </c>
      <c r="P22" s="16">
        <f>'Raw Plate Reader Measurements'!G19-'Raw Plate Reader Measurements'!$J19</f>
        <v>17986</v>
      </c>
      <c r="Q22" s="16">
        <f>'Raw Plate Reader Measurements'!H19-'Raw Plate Reader Measurements'!$J19</f>
        <v>3113</v>
      </c>
      <c r="R22" s="16">
        <f>'Raw Plate Reader Measurements'!I19-'Raw Plate Reader Measurements'!$J19</f>
        <v>15327</v>
      </c>
      <c r="S22" s="26"/>
      <c r="T22" s="23">
        <f>'Raw Plate Reader Measurements'!M19-'Raw Plate Reader Measurements'!$U19</f>
        <v>0.24999999999999997</v>
      </c>
      <c r="U22" s="23">
        <f>'Raw Plate Reader Measurements'!N19-'Raw Plate Reader Measurements'!$U19</f>
        <v>0.22500000000000001</v>
      </c>
      <c r="V22" s="23">
        <f>'Raw Plate Reader Measurements'!O19-'Raw Plate Reader Measurements'!$U19</f>
        <v>9.0000000000000011E-3</v>
      </c>
      <c r="W22" s="23">
        <f>'Raw Plate Reader Measurements'!P19-'Raw Plate Reader Measurements'!$U19</f>
        <v>0.25600000000000001</v>
      </c>
      <c r="X22" s="23">
        <f>'Raw Plate Reader Measurements'!Q19-'Raw Plate Reader Measurements'!$U19</f>
        <v>0.252</v>
      </c>
      <c r="Y22" s="23">
        <f>'Raw Plate Reader Measurements'!R19-'Raw Plate Reader Measurements'!$U19</f>
        <v>0.23200000000000001</v>
      </c>
      <c r="Z22" s="23">
        <f>'Raw Plate Reader Measurements'!S19-'Raw Plate Reader Measurements'!$U19</f>
        <v>6.5000000000000002E-2</v>
      </c>
      <c r="AA22" s="23">
        <f>'Raw Plate Reader Measurements'!T19-'Raw Plate Reader Measurements'!$U19</f>
        <v>0.23</v>
      </c>
    </row>
    <row r="23" spans="1:27" x14ac:dyDescent="0.35">
      <c r="A23" t="s">
        <v>32</v>
      </c>
      <c r="B23" s="23">
        <f t="shared" si="1"/>
        <v>3.6654502990977065E-3</v>
      </c>
      <c r="C23" s="23">
        <f t="shared" si="1"/>
        <v>0.2242741710619742</v>
      </c>
      <c r="D23" s="23">
        <f t="shared" si="1"/>
        <v>4.7213975813914656E-2</v>
      </c>
      <c r="E23" s="23">
        <f t="shared" si="1"/>
        <v>0.33105243872062878</v>
      </c>
      <c r="F23" s="23">
        <f t="shared" si="1"/>
        <v>7.4885290770397937E-3</v>
      </c>
      <c r="G23" s="23">
        <f t="shared" si="1"/>
        <v>0.130947098944284</v>
      </c>
      <c r="H23" s="23">
        <f t="shared" si="1"/>
        <v>8.2348612734616133E-2</v>
      </c>
      <c r="I23" s="23">
        <f t="shared" si="1"/>
        <v>0.12086426189484838</v>
      </c>
      <c r="K23" s="16">
        <f>'Raw Plate Reader Measurements'!B20-'Raw Plate Reader Measurements'!$J20</f>
        <v>513</v>
      </c>
      <c r="L23" s="16">
        <f>'Raw Plate Reader Measurements'!C20-'Raw Plate Reader Measurements'!$J20</f>
        <v>28805</v>
      </c>
      <c r="M23" s="16">
        <f>'Raw Plate Reader Measurements'!D20-'Raw Plate Reader Measurements'!$J20</f>
        <v>12128</v>
      </c>
      <c r="N23" s="16">
        <f>'Raw Plate Reader Measurements'!E20-'Raw Plate Reader Measurements'!$J20</f>
        <v>50146</v>
      </c>
      <c r="O23" s="16">
        <f>'Raw Plate Reader Measurements'!F20-'Raw Plate Reader Measurements'!$J20</f>
        <v>1061</v>
      </c>
      <c r="P23" s="16">
        <f>'Raw Plate Reader Measurements'!G20-'Raw Plate Reader Measurements'!$J20</f>
        <v>17648</v>
      </c>
      <c r="Q23" s="16">
        <f>'Raw Plate Reader Measurements'!H20-'Raw Plate Reader Measurements'!$J20</f>
        <v>2988</v>
      </c>
      <c r="R23" s="16">
        <f>'Raw Plate Reader Measurements'!I20-'Raw Plate Reader Measurements'!$J20</f>
        <v>15593</v>
      </c>
      <c r="S23" s="26"/>
      <c r="T23" s="23">
        <f>'Raw Plate Reader Measurements'!M20-'Raw Plate Reader Measurements'!$U20</f>
        <v>0.24299999999999999</v>
      </c>
      <c r="U23" s="23">
        <f>'Raw Plate Reader Measurements'!N20-'Raw Plate Reader Measurements'!$U20</f>
        <v>0.22300000000000003</v>
      </c>
      <c r="V23" s="23">
        <f>'Raw Plate Reader Measurements'!O20-'Raw Plate Reader Measurements'!$U20</f>
        <v>0.44600000000000001</v>
      </c>
      <c r="W23" s="23">
        <f>'Raw Plate Reader Measurements'!P20-'Raw Plate Reader Measurements'!$U20</f>
        <v>0.26300000000000001</v>
      </c>
      <c r="X23" s="23">
        <f>'Raw Plate Reader Measurements'!Q20-'Raw Plate Reader Measurements'!$U20</f>
        <v>0.246</v>
      </c>
      <c r="Y23" s="23">
        <f>'Raw Plate Reader Measurements'!R20-'Raw Plate Reader Measurements'!$U20</f>
        <v>0.23400000000000004</v>
      </c>
      <c r="Z23" s="23">
        <f>'Raw Plate Reader Measurements'!S20-'Raw Plate Reader Measurements'!$U20</f>
        <v>6.3E-2</v>
      </c>
      <c r="AA23" s="23">
        <f>'Raw Plate Reader Measurements'!T20-'Raw Plate Reader Measurements'!$U20</f>
        <v>0.22400000000000003</v>
      </c>
    </row>
    <row r="24" spans="1:27" x14ac:dyDescent="0.35">
      <c r="A24" t="s">
        <v>36</v>
      </c>
      <c r="B24" s="23">
        <f t="shared" si="1"/>
        <v>2.0050602384846295E-3</v>
      </c>
      <c r="C24" s="23">
        <f t="shared" si="1"/>
        <v>0.20113518735768474</v>
      </c>
      <c r="D24" s="23">
        <f t="shared" si="1"/>
        <v>2.353219092020725</v>
      </c>
      <c r="E24" s="23">
        <f t="shared" si="1"/>
        <v>0.30689261853248795</v>
      </c>
      <c r="F24" s="23">
        <f t="shared" si="1"/>
        <v>6.1625213331012573E-3</v>
      </c>
      <c r="G24" s="23">
        <f t="shared" si="1"/>
        <v>1.0225904812894255</v>
      </c>
      <c r="H24" s="23">
        <f t="shared" si="1"/>
        <v>2.4730214412701814</v>
      </c>
      <c r="I24" s="23">
        <f t="shared" si="1"/>
        <v>0.12861254239229197</v>
      </c>
      <c r="K24" s="16">
        <f>'Raw Plate Reader Measurements'!B21-'Raw Plate Reader Measurements'!$J21</f>
        <v>276</v>
      </c>
      <c r="L24" s="16">
        <f>'Raw Plate Reader Measurements'!C21-'Raw Plate Reader Measurements'!$J21</f>
        <v>34058</v>
      </c>
      <c r="M24" s="16">
        <f>'Raw Plate Reader Measurements'!D21-'Raw Plate Reader Measurements'!$J21</f>
        <v>8132</v>
      </c>
      <c r="N24" s="16">
        <f>'Raw Plate Reader Measurements'!E21-'Raw Plate Reader Measurements'!$J21</f>
        <v>40300</v>
      </c>
      <c r="O24" s="16">
        <f>'Raw Plate Reader Measurements'!F21-'Raw Plate Reader Measurements'!$J21</f>
        <v>756</v>
      </c>
      <c r="P24" s="16">
        <f>'Raw Plate Reader Measurements'!G21-'Raw Plate Reader Measurements'!$J21</f>
        <v>58307</v>
      </c>
      <c r="Q24" s="16">
        <f>'Raw Plate Reader Measurements'!H21-'Raw Plate Reader Measurements'!$J21</f>
        <v>4273</v>
      </c>
      <c r="R24" s="16">
        <f>'Raw Plate Reader Measurements'!I21-'Raw Plate Reader Measurements'!$J21</f>
        <v>18963</v>
      </c>
      <c r="S24" s="26"/>
      <c r="T24" s="23">
        <f>'Raw Plate Reader Measurements'!M21-'Raw Plate Reader Measurements'!$U21</f>
        <v>0.23899999999999999</v>
      </c>
      <c r="U24" s="23">
        <f>'Raw Plate Reader Measurements'!N21-'Raw Plate Reader Measurements'!$U21</f>
        <v>0.29400000000000004</v>
      </c>
      <c r="V24" s="23">
        <f>'Raw Plate Reader Measurements'!O21-'Raw Plate Reader Measurements'!$U21</f>
        <v>6.0000000000000053E-3</v>
      </c>
      <c r="W24" s="23">
        <f>'Raw Plate Reader Measurements'!P21-'Raw Plate Reader Measurements'!$U21</f>
        <v>0.22800000000000004</v>
      </c>
      <c r="X24" s="23">
        <f>'Raw Plate Reader Measurements'!Q21-'Raw Plate Reader Measurements'!$U21</f>
        <v>0.21300000000000002</v>
      </c>
      <c r="Y24" s="23">
        <f>'Raw Plate Reader Measurements'!R21-'Raw Plate Reader Measurements'!$U21</f>
        <v>9.8999999999999991E-2</v>
      </c>
      <c r="Z24" s="23">
        <f>'Raw Plate Reader Measurements'!S21-'Raw Plate Reader Measurements'!$U21</f>
        <v>3.0000000000000027E-3</v>
      </c>
      <c r="AA24" s="23">
        <f>'Raw Plate Reader Measurements'!T21-'Raw Plate Reader Measurements'!$U21</f>
        <v>0.25600000000000001</v>
      </c>
    </row>
    <row r="25" spans="1:27" x14ac:dyDescent="0.35">
      <c r="A25" t="s">
        <v>37</v>
      </c>
      <c r="B25" s="23">
        <f t="shared" si="1"/>
        <v>5.1727756787004527E-3</v>
      </c>
      <c r="C25" s="23">
        <f t="shared" si="1"/>
        <v>0.20827591356611475</v>
      </c>
      <c r="D25" s="23">
        <f t="shared" si="1"/>
        <v>3.9803896471649134</v>
      </c>
      <c r="E25" s="23">
        <f t="shared" si="1"/>
        <v>0.32242907375776725</v>
      </c>
      <c r="F25" s="23">
        <f t="shared" si="1"/>
        <v>9.3856639485833497E-3</v>
      </c>
      <c r="G25" s="23">
        <f t="shared" si="1"/>
        <v>1.0569205612031471</v>
      </c>
      <c r="H25" s="23">
        <f t="shared" si="1"/>
        <v>8.7611978885906883</v>
      </c>
      <c r="I25" s="23">
        <f t="shared" si="1"/>
        <v>0.13208711970677089</v>
      </c>
      <c r="K25" s="16">
        <f>'Raw Plate Reader Measurements'!B22-'Raw Plate Reader Measurements'!$J22</f>
        <v>718</v>
      </c>
      <c r="L25" s="16">
        <f>'Raw Plate Reader Measurements'!C22-'Raw Plate Reader Measurements'!$J22</f>
        <v>35627</v>
      </c>
      <c r="M25" s="16">
        <f>'Raw Plate Reader Measurements'!D22-'Raw Plate Reader Measurements'!$J22</f>
        <v>9170</v>
      </c>
      <c r="N25" s="16">
        <f>'Raw Plate Reader Measurements'!E22-'Raw Plate Reader Measurements'!$J22</f>
        <v>43083</v>
      </c>
      <c r="O25" s="16">
        <f>'Raw Plate Reader Measurements'!F22-'Raw Plate Reader Measurements'!$J22</f>
        <v>1146</v>
      </c>
      <c r="P25" s="16">
        <f>'Raw Plate Reader Measurements'!G22-'Raw Plate Reader Measurements'!$J22</f>
        <v>59047</v>
      </c>
      <c r="Q25" s="16">
        <f>'Raw Plate Reader Measurements'!H22-'Raw Plate Reader Measurements'!$J22</f>
        <v>5046</v>
      </c>
      <c r="R25" s="16">
        <f>'Raw Plate Reader Measurements'!I22-'Raw Plate Reader Measurements'!$J22</f>
        <v>19171</v>
      </c>
      <c r="S25" s="26"/>
      <c r="T25" s="23">
        <f>'Raw Plate Reader Measurements'!M22-'Raw Plate Reader Measurements'!$U22</f>
        <v>0.24099999999999999</v>
      </c>
      <c r="U25" s="23">
        <f>'Raw Plate Reader Measurements'!N22-'Raw Plate Reader Measurements'!$U22</f>
        <v>0.29700000000000004</v>
      </c>
      <c r="V25" s="23">
        <f>'Raw Plate Reader Measurements'!O22-'Raw Plate Reader Measurements'!$U22</f>
        <v>4.0000000000000036E-3</v>
      </c>
      <c r="W25" s="23">
        <f>'Raw Plate Reader Measurements'!P22-'Raw Plate Reader Measurements'!$U22</f>
        <v>0.23200000000000004</v>
      </c>
      <c r="X25" s="23">
        <f>'Raw Plate Reader Measurements'!Q22-'Raw Plate Reader Measurements'!$U22</f>
        <v>0.21200000000000002</v>
      </c>
      <c r="Y25" s="23">
        <f>'Raw Plate Reader Measurements'!R22-'Raw Plate Reader Measurements'!$U22</f>
        <v>9.6999999999999989E-2</v>
      </c>
      <c r="Z25" s="23">
        <f>'Raw Plate Reader Measurements'!S22-'Raw Plate Reader Measurements'!$U22</f>
        <v>1.0000000000000009E-3</v>
      </c>
      <c r="AA25" s="23">
        <f>'Raw Plate Reader Measurements'!T22-'Raw Plate Reader Measurements'!$U22</f>
        <v>0.252</v>
      </c>
    </row>
    <row r="26" spans="1:27" x14ac:dyDescent="0.35">
      <c r="A26" t="s">
        <v>38</v>
      </c>
      <c r="B26" s="23">
        <f t="shared" si="1"/>
        <v>2.6586572070758027E-3</v>
      </c>
      <c r="C26" s="23">
        <f t="shared" si="1"/>
        <v>0.21255294678838421</v>
      </c>
      <c r="D26" s="23">
        <f t="shared" si="1"/>
        <v>3.0450631900535767</v>
      </c>
      <c r="E26" s="23">
        <f t="shared" si="1"/>
        <v>0.31719454017328458</v>
      </c>
      <c r="F26" s="23">
        <f t="shared" si="1"/>
        <v>5.8548502329528827E-3</v>
      </c>
      <c r="G26" s="23">
        <f t="shared" si="1"/>
        <v>1.0461888085152933</v>
      </c>
      <c r="H26" s="23">
        <f t="shared" si="1"/>
        <v>1.283389900776184</v>
      </c>
      <c r="I26" s="23">
        <f t="shared" si="1"/>
        <v>0.12652618990175388</v>
      </c>
      <c r="K26" s="16">
        <f>'Raw Plate Reader Measurements'!B23-'Raw Plate Reader Measurements'!$J23</f>
        <v>343</v>
      </c>
      <c r="L26" s="16">
        <f>'Raw Plate Reader Measurements'!C23-'Raw Plate Reader Measurements'!$J23</f>
        <v>35012</v>
      </c>
      <c r="M26" s="16">
        <f>'Raw Plate Reader Measurements'!D23-'Raw Plate Reader Measurements'!$J23</f>
        <v>8769</v>
      </c>
      <c r="N26" s="16">
        <f>'Raw Plate Reader Measurements'!E23-'Raw Plate Reader Measurements'!$J23</f>
        <v>43297</v>
      </c>
      <c r="O26" s="16">
        <f>'Raw Plate Reader Measurements'!F23-'Raw Plate Reader Measurements'!$J23</f>
        <v>725</v>
      </c>
      <c r="P26" s="16">
        <f>'Raw Plate Reader Measurements'!G23-'Raw Plate Reader Measurements'!$J23</f>
        <v>59050</v>
      </c>
      <c r="Q26" s="16">
        <f>'Raw Plate Reader Measurements'!H23-'Raw Plate Reader Measurements'!$J23</f>
        <v>4435</v>
      </c>
      <c r="R26" s="16">
        <f>'Raw Plate Reader Measurements'!I23-'Raw Plate Reader Measurements'!$J23</f>
        <v>18874</v>
      </c>
      <c r="S26" s="26"/>
      <c r="T26" s="23">
        <f>'Raw Plate Reader Measurements'!M23-'Raw Plate Reader Measurements'!$U23</f>
        <v>0.22400000000000003</v>
      </c>
      <c r="U26" s="23">
        <f>'Raw Plate Reader Measurements'!N23-'Raw Plate Reader Measurements'!$U23</f>
        <v>0.28600000000000003</v>
      </c>
      <c r="V26" s="23">
        <f>'Raw Plate Reader Measurements'!O23-'Raw Plate Reader Measurements'!$U23</f>
        <v>5.0000000000000044E-3</v>
      </c>
      <c r="W26" s="23">
        <f>'Raw Plate Reader Measurements'!P23-'Raw Plate Reader Measurements'!$U23</f>
        <v>0.23699999999999999</v>
      </c>
      <c r="X26" s="23">
        <f>'Raw Plate Reader Measurements'!Q23-'Raw Plate Reader Measurements'!$U23</f>
        <v>0.21500000000000002</v>
      </c>
      <c r="Y26" s="23">
        <f>'Raw Plate Reader Measurements'!R23-'Raw Plate Reader Measurements'!$U23</f>
        <v>9.799999999999999E-2</v>
      </c>
      <c r="Z26" s="23">
        <f>'Raw Plate Reader Measurements'!S23-'Raw Plate Reader Measurements'!$U23</f>
        <v>5.9999999999999984E-3</v>
      </c>
      <c r="AA26" s="23">
        <f>'Raw Plate Reader Measurements'!T23-'Raw Plate Reader Measurements'!$U23</f>
        <v>0.25900000000000001</v>
      </c>
    </row>
    <row r="27" spans="1:27" x14ac:dyDescent="0.35">
      <c r="A27" t="s">
        <v>39</v>
      </c>
      <c r="B27" s="23">
        <f t="shared" si="1"/>
        <v>3.3764831086649191E-3</v>
      </c>
      <c r="C27" s="23">
        <f t="shared" si="1"/>
        <v>0.21588169732276696</v>
      </c>
      <c r="D27" s="23">
        <f t="shared" si="1"/>
        <v>3.0915951170084379</v>
      </c>
      <c r="E27" s="23">
        <f t="shared" si="1"/>
        <v>0.31000956454184753</v>
      </c>
      <c r="F27" s="23">
        <f t="shared" si="1"/>
        <v>9.4220302594141166E-3</v>
      </c>
      <c r="G27" s="23">
        <f t="shared" si="1"/>
        <v>0.96940401498313089</v>
      </c>
      <c r="H27" s="23">
        <f t="shared" si="1"/>
        <v>1.8083209672943326</v>
      </c>
      <c r="I27" s="23">
        <f t="shared" si="1"/>
        <v>0.13187006016788011</v>
      </c>
      <c r="K27" s="16">
        <f>'Raw Plate Reader Measurements'!B24-'Raw Plate Reader Measurements'!$J24</f>
        <v>457</v>
      </c>
      <c r="L27" s="16">
        <f>'Raw Plate Reader Measurements'!C24-'Raw Plate Reader Measurements'!$J24</f>
        <v>36182</v>
      </c>
      <c r="M27" s="16">
        <f>'Raw Plate Reader Measurements'!D24-'Raw Plate Reader Measurements'!$J24</f>
        <v>8903</v>
      </c>
      <c r="N27" s="16">
        <f>'Raw Plate Reader Measurements'!E24-'Raw Plate Reader Measurements'!$J24</f>
        <v>43209</v>
      </c>
      <c r="O27" s="16">
        <f>'Raw Plate Reader Measurements'!F24-'Raw Plate Reader Measurements'!$J24</f>
        <v>1183</v>
      </c>
      <c r="P27" s="16">
        <f>'Raw Plate Reader Measurements'!G24-'Raw Plate Reader Measurements'!$J24</f>
        <v>58066</v>
      </c>
      <c r="Q27" s="16">
        <f>'Raw Plate Reader Measurements'!H24-'Raw Plate Reader Measurements'!$J24</f>
        <v>4166</v>
      </c>
      <c r="R27" s="16">
        <f>'Raw Plate Reader Measurements'!I24-'Raw Plate Reader Measurements'!$J24</f>
        <v>19899</v>
      </c>
      <c r="S27" s="26"/>
      <c r="T27" s="23">
        <f>'Raw Plate Reader Measurements'!M24-'Raw Plate Reader Measurements'!$U24</f>
        <v>0.23500000000000004</v>
      </c>
      <c r="U27" s="23">
        <f>'Raw Plate Reader Measurements'!N24-'Raw Plate Reader Measurements'!$U24</f>
        <v>0.29100000000000004</v>
      </c>
      <c r="V27" s="23">
        <f>'Raw Plate Reader Measurements'!O24-'Raw Plate Reader Measurements'!$U24</f>
        <v>5.0000000000000044E-3</v>
      </c>
      <c r="W27" s="23">
        <f>'Raw Plate Reader Measurements'!P24-'Raw Plate Reader Measurements'!$U24</f>
        <v>0.24199999999999999</v>
      </c>
      <c r="X27" s="23">
        <f>'Raw Plate Reader Measurements'!Q24-'Raw Plate Reader Measurements'!$U24</f>
        <v>0.21800000000000003</v>
      </c>
      <c r="Y27" s="23">
        <f>'Raw Plate Reader Measurements'!R24-'Raw Plate Reader Measurements'!$U24</f>
        <v>0.104</v>
      </c>
      <c r="Z27" s="23">
        <f>'Raw Plate Reader Measurements'!S24-'Raw Plate Reader Measurements'!$U24</f>
        <v>4.0000000000000036E-3</v>
      </c>
      <c r="AA27" s="23">
        <f>'Raw Plate Reader Measurements'!T24-'Raw Plate Reader Measurements'!$U24</f>
        <v>0.26200000000000001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7"/>
  <sheetViews>
    <sheetView tabSelected="1" workbookViewId="0">
      <selection activeCell="B2" sqref="B2"/>
    </sheetView>
  </sheetViews>
  <sheetFormatPr defaultColWidth="10.90625" defaultRowHeight="14.5" x14ac:dyDescent="0.35"/>
  <cols>
    <col min="1" max="1" width="21.453125" customWidth="1"/>
    <col min="2" max="9" width="9.81640625" customWidth="1"/>
    <col min="10" max="10" width="6.1796875" customWidth="1"/>
    <col min="11" max="18" width="9.81640625" customWidth="1"/>
    <col min="19" max="19" width="6.1796875" customWidth="1"/>
    <col min="20" max="21" width="9.81640625" customWidth="1"/>
    <col min="22" max="37" width="9.6328125" customWidth="1"/>
    <col min="39" max="44" width="10.81640625" customWidth="1"/>
  </cols>
  <sheetData>
    <row r="1" spans="1:28" ht="18.5" x14ac:dyDescent="0.45">
      <c r="A1" s="12" t="s">
        <v>20</v>
      </c>
      <c r="B1" s="7" t="s">
        <v>132</v>
      </c>
      <c r="F1" s="11" t="s">
        <v>51</v>
      </c>
      <c r="I1" s="11"/>
    </row>
    <row r="2" spans="1:28" x14ac:dyDescent="0.35">
      <c r="A2" t="s">
        <v>130</v>
      </c>
      <c r="B2" s="15">
        <f>'Particle standard curve'!C30</f>
        <v>286976787.10010731</v>
      </c>
      <c r="F2" s="11" t="s">
        <v>162</v>
      </c>
      <c r="I2" s="11"/>
    </row>
    <row r="3" spans="1:28" x14ac:dyDescent="0.35">
      <c r="A3" s="10" t="s">
        <v>140</v>
      </c>
      <c r="B3" s="15">
        <f>'Fluorescein standard curve'!C31</f>
        <v>19374423.496107385</v>
      </c>
      <c r="I3" s="11"/>
    </row>
    <row r="4" spans="1:28" x14ac:dyDescent="0.35">
      <c r="I4" s="11"/>
    </row>
    <row r="7" spans="1:28" ht="18.5" x14ac:dyDescent="0.45">
      <c r="A7" s="13" t="s">
        <v>21</v>
      </c>
    </row>
    <row r="8" spans="1:28" ht="15.5" x14ac:dyDescent="0.35">
      <c r="A8" s="20" t="s">
        <v>139</v>
      </c>
      <c r="K8" s="20" t="s">
        <v>138</v>
      </c>
      <c r="T8" s="17" t="s">
        <v>137</v>
      </c>
    </row>
    <row r="9" spans="1:28" s="9" customFormat="1" x14ac:dyDescent="0.3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5">
      <c r="A10" t="s">
        <v>31</v>
      </c>
      <c r="B10" s="15">
        <f t="shared" ref="B10:I17" si="0">K10/T10*$B$3/$B$2</f>
        <v>-6211.1189537434693</v>
      </c>
      <c r="C10" s="15">
        <f t="shared" si="0"/>
        <v>-2182.8932554823073</v>
      </c>
      <c r="D10" s="15">
        <f t="shared" si="0"/>
        <v>46515.879990535352</v>
      </c>
      <c r="E10" s="15">
        <f t="shared" si="0"/>
        <v>10014.304110202338</v>
      </c>
      <c r="F10" s="15">
        <f t="shared" si="0"/>
        <v>-3780.6811022786269</v>
      </c>
      <c r="G10" s="15">
        <f t="shared" si="0"/>
        <v>-16743.016310091061</v>
      </c>
      <c r="H10" s="15">
        <f t="shared" si="0"/>
        <v>15392.773059277266</v>
      </c>
      <c r="I10" s="15">
        <f t="shared" si="0"/>
        <v>6244.8750350138034</v>
      </c>
      <c r="K10" s="16">
        <f>'Raw Plate Reader Measurements'!B7-'Raw Plate Reader Measurements'!$J7</f>
        <v>-368</v>
      </c>
      <c r="L10" s="16">
        <f>'Raw Plate Reader Measurements'!C7-'Raw Plate Reader Measurements'!$J7</f>
        <v>-97</v>
      </c>
      <c r="M10" s="16">
        <f>'Raw Plate Reader Measurements'!D7-'Raw Plate Reader Measurements'!$J7</f>
        <v>2067</v>
      </c>
      <c r="N10" s="16">
        <f>'Raw Plate Reader Measurements'!E7-'Raw Plate Reader Measurements'!$J7</f>
        <v>445</v>
      </c>
      <c r="O10" s="16">
        <f>'Raw Plate Reader Measurements'!F7-'Raw Plate Reader Measurements'!$J7</f>
        <v>-112</v>
      </c>
      <c r="P10" s="16">
        <f>'Raw Plate Reader Measurements'!G7-'Raw Plate Reader Measurements'!$J7</f>
        <v>-248</v>
      </c>
      <c r="Q10" s="16">
        <f>'Raw Plate Reader Measurements'!H7-'Raw Plate Reader Measurements'!$J7</f>
        <v>456</v>
      </c>
      <c r="R10" s="16">
        <f>'Raw Plate Reader Measurements'!I7-'Raw Plate Reader Measurements'!$J7</f>
        <v>185</v>
      </c>
      <c r="S10" s="26"/>
      <c r="T10" s="23">
        <f>'Raw Plate Reader Measurements'!M7-'Raw Plate Reader Measurements'!$U7</f>
        <v>3.9999999999999966E-3</v>
      </c>
      <c r="U10" s="23">
        <f>'Raw Plate Reader Measurements'!N7-'Raw Plate Reader Measurements'!$U7</f>
        <v>2.9999999999999957E-3</v>
      </c>
      <c r="V10" s="23">
        <f>'Raw Plate Reader Measurements'!O7-'Raw Plate Reader Measurements'!$U7</f>
        <v>2.9999999999999957E-3</v>
      </c>
      <c r="W10" s="23">
        <f>'Raw Plate Reader Measurements'!P7-'Raw Plate Reader Measurements'!$U7</f>
        <v>2.9999999999999957E-3</v>
      </c>
      <c r="X10" s="23">
        <f>'Raw Plate Reader Measurements'!Q7-'Raw Plate Reader Measurements'!$U7</f>
        <v>2.0000000000000018E-3</v>
      </c>
      <c r="Y10" s="23">
        <f>'Raw Plate Reader Measurements'!R7-'Raw Plate Reader Measurements'!$U7</f>
        <v>1.0000000000000009E-3</v>
      </c>
      <c r="Z10" s="23">
        <f>'Raw Plate Reader Measurements'!S7-'Raw Plate Reader Measurements'!$U7</f>
        <v>2.0000000000000018E-3</v>
      </c>
      <c r="AA10" s="23">
        <f>'Raw Plate Reader Measurements'!T7-'Raw Plate Reader Measurements'!$U7</f>
        <v>2.0000000000000018E-3</v>
      </c>
    </row>
    <row r="11" spans="1:28" x14ac:dyDescent="0.35">
      <c r="A11" t="s">
        <v>34</v>
      </c>
      <c r="B11" s="15" t="e">
        <f t="shared" si="0"/>
        <v>#DIV/0!</v>
      </c>
      <c r="C11" s="15">
        <f t="shared" si="0"/>
        <v>6076.0946286620892</v>
      </c>
      <c r="D11" s="15" t="e">
        <f t="shared" si="0"/>
        <v>#DIV/0!</v>
      </c>
      <c r="E11" s="15">
        <f t="shared" si="0"/>
        <v>-5654.1436127827783</v>
      </c>
      <c r="F11" s="15">
        <f t="shared" si="0"/>
        <v>17148.089285335202</v>
      </c>
      <c r="G11" s="15">
        <f t="shared" si="0"/>
        <v>-1665.3000093370181</v>
      </c>
      <c r="H11" s="15">
        <f t="shared" si="0"/>
        <v>-33418.520457641433</v>
      </c>
      <c r="I11" s="15">
        <f t="shared" si="0"/>
        <v>7493.8500420165637</v>
      </c>
      <c r="K11" s="16">
        <f>'Raw Plate Reader Measurements'!B8-'Raw Plate Reader Measurements'!$J8</f>
        <v>-756</v>
      </c>
      <c r="L11" s="16">
        <f>'Raw Plate Reader Measurements'!C8-'Raw Plate Reader Measurements'!$J8</f>
        <v>-360</v>
      </c>
      <c r="M11" s="16">
        <f>'Raw Plate Reader Measurements'!D8-'Raw Plate Reader Measurements'!$J8</f>
        <v>2254</v>
      </c>
      <c r="N11" s="16">
        <f>'Raw Plate Reader Measurements'!E8-'Raw Plate Reader Measurements'!$J8</f>
        <v>335</v>
      </c>
      <c r="O11" s="16">
        <f>'Raw Plate Reader Measurements'!F8-'Raw Plate Reader Measurements'!$J8</f>
        <v>-254</v>
      </c>
      <c r="P11" s="16">
        <f>'Raw Plate Reader Measurements'!G8-'Raw Plate Reader Measurements'!$J8</f>
        <v>74</v>
      </c>
      <c r="Q11" s="16">
        <f>'Raw Plate Reader Measurements'!H8-'Raw Plate Reader Measurements'!$J8</f>
        <v>495</v>
      </c>
      <c r="R11" s="16">
        <f>'Raw Plate Reader Measurements'!I8-'Raw Plate Reader Measurements'!$J8</f>
        <v>111</v>
      </c>
      <c r="S11" s="26"/>
      <c r="T11" s="23">
        <f>'Raw Plate Reader Measurements'!M8-'Raw Plate Reader Measurements'!$U8</f>
        <v>0</v>
      </c>
      <c r="U11" s="23">
        <f>'Raw Plate Reader Measurements'!N8-'Raw Plate Reader Measurements'!$U8</f>
        <v>-3.9999999999999966E-3</v>
      </c>
      <c r="V11" s="23">
        <f>'Raw Plate Reader Measurements'!O8-'Raw Plate Reader Measurements'!$U8</f>
        <v>0</v>
      </c>
      <c r="W11" s="23">
        <f>'Raw Plate Reader Measurements'!P8-'Raw Plate Reader Measurements'!$U8</f>
        <v>-3.9999999999999966E-3</v>
      </c>
      <c r="X11" s="23">
        <f>'Raw Plate Reader Measurements'!Q8-'Raw Plate Reader Measurements'!$U8</f>
        <v>-1.0000000000000009E-3</v>
      </c>
      <c r="Y11" s="23">
        <f>'Raw Plate Reader Measurements'!R8-'Raw Plate Reader Measurements'!$U8</f>
        <v>-2.9999999999999957E-3</v>
      </c>
      <c r="Z11" s="23">
        <f>'Raw Plate Reader Measurements'!S8-'Raw Plate Reader Measurements'!$U8</f>
        <v>-1.0000000000000009E-3</v>
      </c>
      <c r="AA11" s="23">
        <f>'Raw Plate Reader Measurements'!T8-'Raw Plate Reader Measurements'!$U8</f>
        <v>1.0000000000000009E-3</v>
      </c>
    </row>
    <row r="12" spans="1:28" x14ac:dyDescent="0.35">
      <c r="A12" t="s">
        <v>33</v>
      </c>
      <c r="B12" s="15">
        <f t="shared" si="0"/>
        <v>-4371.4125245096702</v>
      </c>
      <c r="C12" s="15">
        <f t="shared" si="0"/>
        <v>9856.7757309407407</v>
      </c>
      <c r="D12" s="15">
        <f t="shared" si="0"/>
        <v>37874.323185327012</v>
      </c>
      <c r="E12" s="15">
        <f t="shared" si="0"/>
        <v>3206.8277206827752</v>
      </c>
      <c r="F12" s="15">
        <f t="shared" si="0"/>
        <v>3195.5756935926561</v>
      </c>
      <c r="G12" s="15">
        <f t="shared" si="0"/>
        <v>26599.792041031767</v>
      </c>
      <c r="H12" s="15">
        <f t="shared" si="0"/>
        <v>41384.955637442828</v>
      </c>
      <c r="I12" s="15">
        <f t="shared" si="0"/>
        <v>15291.504815466285</v>
      </c>
      <c r="K12" s="16">
        <f>'Raw Plate Reader Measurements'!B9-'Raw Plate Reader Measurements'!$J9</f>
        <v>-259</v>
      </c>
      <c r="L12" s="16">
        <f>'Raw Plate Reader Measurements'!C9-'Raw Plate Reader Measurements'!$J9</f>
        <v>292</v>
      </c>
      <c r="M12" s="16">
        <f>'Raw Plate Reader Measurements'!D9-'Raw Plate Reader Measurements'!$J9</f>
        <v>2805</v>
      </c>
      <c r="N12" s="16">
        <f>'Raw Plate Reader Measurements'!E9-'Raw Plate Reader Measurements'!$J9</f>
        <v>95</v>
      </c>
      <c r="O12" s="16">
        <f>'Raw Plate Reader Measurements'!F9-'Raw Plate Reader Measurements'!$J9</f>
        <v>142</v>
      </c>
      <c r="P12" s="16">
        <f>'Raw Plate Reader Measurements'!G9-'Raw Plate Reader Measurements'!$J9</f>
        <v>394</v>
      </c>
      <c r="Q12" s="16">
        <f>'Raw Plate Reader Measurements'!H9-'Raw Plate Reader Measurements'!$J9</f>
        <v>613</v>
      </c>
      <c r="R12" s="16">
        <f>'Raw Plate Reader Measurements'!I9-'Raw Plate Reader Measurements'!$J9</f>
        <v>453</v>
      </c>
      <c r="S12" s="26"/>
      <c r="T12" s="23">
        <f>'Raw Plate Reader Measurements'!M9-'Raw Plate Reader Measurements'!$U9</f>
        <v>3.9999999999999966E-3</v>
      </c>
      <c r="U12" s="23">
        <f>'Raw Plate Reader Measurements'!N9-'Raw Plate Reader Measurements'!$U9</f>
        <v>1.9999999999999948E-3</v>
      </c>
      <c r="V12" s="23">
        <f>'Raw Plate Reader Measurements'!O9-'Raw Plate Reader Measurements'!$U9</f>
        <v>4.9999999999999975E-3</v>
      </c>
      <c r="W12" s="23">
        <f>'Raw Plate Reader Measurements'!P9-'Raw Plate Reader Measurements'!$U9</f>
        <v>1.9999999999999948E-3</v>
      </c>
      <c r="X12" s="23">
        <f>'Raw Plate Reader Measurements'!Q9-'Raw Plate Reader Measurements'!$U9</f>
        <v>2.9999999999999957E-3</v>
      </c>
      <c r="Y12" s="23">
        <f>'Raw Plate Reader Measurements'!R9-'Raw Plate Reader Measurements'!$U9</f>
        <v>1.0000000000000009E-3</v>
      </c>
      <c r="Z12" s="23">
        <f>'Raw Plate Reader Measurements'!S9-'Raw Plate Reader Measurements'!$U9</f>
        <v>1.0000000000000009E-3</v>
      </c>
      <c r="AA12" s="23">
        <f>'Raw Plate Reader Measurements'!T9-'Raw Plate Reader Measurements'!$U9</f>
        <v>1.9999999999999948E-3</v>
      </c>
    </row>
    <row r="13" spans="1:28" x14ac:dyDescent="0.35">
      <c r="A13" t="s">
        <v>32</v>
      </c>
      <c r="B13" s="15">
        <f t="shared" si="0"/>
        <v>-2903.02298924967</v>
      </c>
      <c r="C13" s="15">
        <f t="shared" si="0"/>
        <v>2054.2986601667048</v>
      </c>
      <c r="D13" s="15">
        <f t="shared" si="0"/>
        <v>17403.135232711167</v>
      </c>
      <c r="E13" s="15">
        <f t="shared" si="0"/>
        <v>12174.693311504416</v>
      </c>
      <c r="F13" s="15">
        <f t="shared" si="0"/>
        <v>-2194.145282572425</v>
      </c>
      <c r="G13" s="15" t="e">
        <f t="shared" si="0"/>
        <v>#DIV/0!</v>
      </c>
      <c r="H13" s="15" t="e">
        <f t="shared" si="0"/>
        <v>#DIV/0!</v>
      </c>
      <c r="I13" s="15">
        <f t="shared" si="0"/>
        <v>16472.967659928418</v>
      </c>
      <c r="K13" s="16">
        <f>'Raw Plate Reader Measurements'!B10-'Raw Plate Reader Measurements'!$J10</f>
        <v>-86</v>
      </c>
      <c r="L13" s="16">
        <f>'Raw Plate Reader Measurements'!C10-'Raw Plate Reader Measurements'!$J10</f>
        <v>213</v>
      </c>
      <c r="M13" s="16">
        <f>'Raw Plate Reader Measurements'!D10-'Raw Plate Reader Measurements'!$J10</f>
        <v>2320</v>
      </c>
      <c r="N13" s="16">
        <f>'Raw Plate Reader Measurements'!E10-'Raw Plate Reader Measurements'!$J10</f>
        <v>541</v>
      </c>
      <c r="O13" s="16">
        <f>'Raw Plate Reader Measurements'!F10-'Raw Plate Reader Measurements'!$J10</f>
        <v>-65</v>
      </c>
      <c r="P13" s="16">
        <f>'Raw Plate Reader Measurements'!G10-'Raw Plate Reader Measurements'!$J10</f>
        <v>-413</v>
      </c>
      <c r="Q13" s="16">
        <f>'Raw Plate Reader Measurements'!H10-'Raw Plate Reader Measurements'!$J10</f>
        <v>860</v>
      </c>
      <c r="R13" s="16">
        <f>'Raw Plate Reader Measurements'!I10-'Raw Plate Reader Measurements'!$J10</f>
        <v>244</v>
      </c>
      <c r="S13" s="26"/>
      <c r="T13" s="23">
        <f>'Raw Plate Reader Measurements'!M10-'Raw Plate Reader Measurements'!$U10</f>
        <v>1.9999999999999948E-3</v>
      </c>
      <c r="U13" s="23">
        <f>'Raw Plate Reader Measurements'!N10-'Raw Plate Reader Measurements'!$U10</f>
        <v>6.9999999999999993E-3</v>
      </c>
      <c r="V13" s="23">
        <f>'Raw Plate Reader Measurements'!O10-'Raw Plate Reader Measurements'!$U10</f>
        <v>8.9999999999999941E-3</v>
      </c>
      <c r="W13" s="23">
        <f>'Raw Plate Reader Measurements'!P10-'Raw Plate Reader Measurements'!$U10</f>
        <v>2.9999999999999957E-3</v>
      </c>
      <c r="X13" s="23">
        <f>'Raw Plate Reader Measurements'!Q10-'Raw Plate Reader Measurements'!$U10</f>
        <v>1.9999999999999948E-3</v>
      </c>
      <c r="Y13" s="23">
        <f>'Raw Plate Reader Measurements'!R10-'Raw Plate Reader Measurements'!$U10</f>
        <v>0</v>
      </c>
      <c r="Z13" s="23">
        <f>'Raw Plate Reader Measurements'!S10-'Raw Plate Reader Measurements'!$U10</f>
        <v>0</v>
      </c>
      <c r="AA13" s="23">
        <f>'Raw Plate Reader Measurements'!T10-'Raw Plate Reader Measurements'!$U10</f>
        <v>9.9999999999999395E-4</v>
      </c>
    </row>
    <row r="14" spans="1:28" x14ac:dyDescent="0.35">
      <c r="A14" t="s">
        <v>36</v>
      </c>
      <c r="B14" s="15" t="e">
        <f t="shared" si="0"/>
        <v>#DIV/0!</v>
      </c>
      <c r="C14" s="15">
        <f t="shared" si="0"/>
        <v>810.14595048827709</v>
      </c>
      <c r="D14" s="15" t="e">
        <f t="shared" si="0"/>
        <v>#DIV/0!</v>
      </c>
      <c r="E14" s="15">
        <f t="shared" si="0"/>
        <v>10734.433843969673</v>
      </c>
      <c r="F14" s="15">
        <f t="shared" si="0"/>
        <v>-14177.554133544852</v>
      </c>
      <c r="G14" s="15">
        <f t="shared" si="0"/>
        <v>48676.269191837317</v>
      </c>
      <c r="H14" s="15">
        <f t="shared" si="0"/>
        <v>88170.884278140846</v>
      </c>
      <c r="I14" s="15" t="e">
        <f t="shared" si="0"/>
        <v>#DIV/0!</v>
      </c>
      <c r="K14" s="16">
        <f>'Raw Plate Reader Measurements'!B11-'Raw Plate Reader Measurements'!$J11</f>
        <v>-395</v>
      </c>
      <c r="L14" s="16">
        <f>'Raw Plate Reader Measurements'!C11-'Raw Plate Reader Measurements'!$J11</f>
        <v>36</v>
      </c>
      <c r="M14" s="16">
        <f>'Raw Plate Reader Measurements'!D11-'Raw Plate Reader Measurements'!$J11</f>
        <v>561</v>
      </c>
      <c r="N14" s="16">
        <f>'Raw Plate Reader Measurements'!E11-'Raw Plate Reader Measurements'!$J11</f>
        <v>636</v>
      </c>
      <c r="O14" s="16">
        <f>'Raw Plate Reader Measurements'!F11-'Raw Plate Reader Measurements'!$J11</f>
        <v>-210</v>
      </c>
      <c r="P14" s="16">
        <f>'Raw Plate Reader Measurements'!G11-'Raw Plate Reader Measurements'!$J11</f>
        <v>721</v>
      </c>
      <c r="Q14" s="16">
        <f>'Raw Plate Reader Measurements'!H11-'Raw Plate Reader Measurements'!$J11</f>
        <v>1306</v>
      </c>
      <c r="R14" s="16">
        <f>'Raw Plate Reader Measurements'!I11-'Raw Plate Reader Measurements'!$J11</f>
        <v>54</v>
      </c>
      <c r="S14" s="26"/>
      <c r="T14" s="23">
        <f>'Raw Plate Reader Measurements'!M11-'Raw Plate Reader Measurements'!$U11</f>
        <v>0</v>
      </c>
      <c r="U14" s="23">
        <f>'Raw Plate Reader Measurements'!N11-'Raw Plate Reader Measurements'!$U11</f>
        <v>3.0000000000000027E-3</v>
      </c>
      <c r="V14" s="23">
        <f>'Raw Plate Reader Measurements'!O11-'Raw Plate Reader Measurements'!$U11</f>
        <v>0</v>
      </c>
      <c r="W14" s="23">
        <f>'Raw Plate Reader Measurements'!P11-'Raw Plate Reader Measurements'!$U11</f>
        <v>4.0000000000000036E-3</v>
      </c>
      <c r="X14" s="23">
        <f>'Raw Plate Reader Measurements'!Q11-'Raw Plate Reader Measurements'!$U11</f>
        <v>1.0000000000000009E-3</v>
      </c>
      <c r="Y14" s="23">
        <f>'Raw Plate Reader Measurements'!R11-'Raw Plate Reader Measurements'!$U11</f>
        <v>1.0000000000000009E-3</v>
      </c>
      <c r="Z14" s="23">
        <f>'Raw Plate Reader Measurements'!S11-'Raw Plate Reader Measurements'!$U11</f>
        <v>1.0000000000000009E-3</v>
      </c>
      <c r="AA14" s="23">
        <f>'Raw Plate Reader Measurements'!T11-'Raw Plate Reader Measurements'!$U11</f>
        <v>0</v>
      </c>
    </row>
    <row r="15" spans="1:28" x14ac:dyDescent="0.35">
      <c r="A15" t="s">
        <v>37</v>
      </c>
      <c r="B15" s="15">
        <f t="shared" si="0"/>
        <v>886.09713334655396</v>
      </c>
      <c r="C15" s="15">
        <f t="shared" si="0"/>
        <v>-19578.527136800032</v>
      </c>
      <c r="D15" s="15">
        <f t="shared" si="0"/>
        <v>-12095.929121873596</v>
      </c>
      <c r="E15" s="15">
        <f t="shared" si="0"/>
        <v>-63798.993600951828</v>
      </c>
      <c r="F15" s="15">
        <f t="shared" si="0"/>
        <v>2430.4378514648315</v>
      </c>
      <c r="G15" s="15" t="e">
        <f t="shared" si="0"/>
        <v>#DIV/0!</v>
      </c>
      <c r="H15" s="15">
        <f t="shared" si="0"/>
        <v>-32293.317748629943</v>
      </c>
      <c r="I15" s="15">
        <f t="shared" si="0"/>
        <v>16000.382522143476</v>
      </c>
      <c r="K15" s="16">
        <f>'Raw Plate Reader Measurements'!B12-'Raw Plate Reader Measurements'!$J12</f>
        <v>-105</v>
      </c>
      <c r="L15" s="16">
        <f>'Raw Plate Reader Measurements'!C12-'Raw Plate Reader Measurements'!$J12</f>
        <v>580</v>
      </c>
      <c r="M15" s="16">
        <f>'Raw Plate Reader Measurements'!D12-'Raw Plate Reader Measurements'!$J12</f>
        <v>1075</v>
      </c>
      <c r="N15" s="16">
        <f>'Raw Plate Reader Measurements'!E12-'Raw Plate Reader Measurements'!$J12</f>
        <v>945</v>
      </c>
      <c r="O15" s="16">
        <f>'Raw Plate Reader Measurements'!F12-'Raw Plate Reader Measurements'!$J12</f>
        <v>-36</v>
      </c>
      <c r="P15" s="16">
        <f>'Raw Plate Reader Measurements'!G12-'Raw Plate Reader Measurements'!$J12</f>
        <v>1121</v>
      </c>
      <c r="Q15" s="16">
        <f>'Raw Plate Reader Measurements'!H12-'Raw Plate Reader Measurements'!$J12</f>
        <v>1435</v>
      </c>
      <c r="R15" s="16">
        <f>'Raw Plate Reader Measurements'!I12-'Raw Plate Reader Measurements'!$J12</f>
        <v>237</v>
      </c>
      <c r="S15" s="26"/>
      <c r="T15" s="23">
        <f>'Raw Plate Reader Measurements'!M12-'Raw Plate Reader Measurements'!$U12</f>
        <v>-8.0000000000000002E-3</v>
      </c>
      <c r="U15" s="23">
        <f>'Raw Plate Reader Measurements'!N12-'Raw Plate Reader Measurements'!$U12</f>
        <v>-2.0000000000000018E-3</v>
      </c>
      <c r="V15" s="23">
        <f>'Raw Plate Reader Measurements'!O12-'Raw Plate Reader Measurements'!$U12</f>
        <v>-5.9999999999999984E-3</v>
      </c>
      <c r="W15" s="23">
        <f>'Raw Plate Reader Measurements'!P12-'Raw Plate Reader Measurements'!$U12</f>
        <v>-1.0000000000000009E-3</v>
      </c>
      <c r="X15" s="23">
        <f>'Raw Plate Reader Measurements'!Q12-'Raw Plate Reader Measurements'!$U12</f>
        <v>-1.0000000000000009E-3</v>
      </c>
      <c r="Y15" s="23">
        <f>'Raw Plate Reader Measurements'!R12-'Raw Plate Reader Measurements'!$U12</f>
        <v>0</v>
      </c>
      <c r="Z15" s="23">
        <f>'Raw Plate Reader Measurements'!S12-'Raw Plate Reader Measurements'!$U12</f>
        <v>-3.0000000000000027E-3</v>
      </c>
      <c r="AA15" s="23">
        <f>'Raw Plate Reader Measurements'!T12-'Raw Plate Reader Measurements'!$U12</f>
        <v>1.0000000000000009E-3</v>
      </c>
    </row>
    <row r="16" spans="1:28" x14ac:dyDescent="0.35">
      <c r="A16" t="s">
        <v>38</v>
      </c>
      <c r="B16" s="15" t="e">
        <f t="shared" si="0"/>
        <v>#DIV/0!</v>
      </c>
      <c r="C16" s="15">
        <f t="shared" si="0"/>
        <v>3915.7054273600065</v>
      </c>
      <c r="D16" s="15" t="e">
        <f t="shared" si="0"/>
        <v>#DIV/0!</v>
      </c>
      <c r="E16" s="15">
        <f t="shared" si="0"/>
        <v>28085.059616926945</v>
      </c>
      <c r="F16" s="15">
        <f t="shared" si="0"/>
        <v>11342.04330683596</v>
      </c>
      <c r="G16" s="15" t="e">
        <f t="shared" si="0"/>
        <v>#DIV/0!</v>
      </c>
      <c r="H16" s="15">
        <f t="shared" si="0"/>
        <v>18093.259560904859</v>
      </c>
      <c r="I16" s="15">
        <f t="shared" si="0"/>
        <v>1512.272440911451</v>
      </c>
      <c r="K16" s="16">
        <f>'Raw Plate Reader Measurements'!B13-'Raw Plate Reader Measurements'!$J13</f>
        <v>-403</v>
      </c>
      <c r="L16" s="16">
        <f>'Raw Plate Reader Measurements'!C13-'Raw Plate Reader Measurements'!$J13</f>
        <v>232</v>
      </c>
      <c r="M16" s="16">
        <f>'Raw Plate Reader Measurements'!D13-'Raw Plate Reader Measurements'!$J13</f>
        <v>921</v>
      </c>
      <c r="N16" s="16">
        <f>'Raw Plate Reader Measurements'!E13-'Raw Plate Reader Measurements'!$J13</f>
        <v>832</v>
      </c>
      <c r="O16" s="16">
        <f>'Raw Plate Reader Measurements'!F13-'Raw Plate Reader Measurements'!$J13</f>
        <v>-168</v>
      </c>
      <c r="P16" s="16">
        <f>'Raw Plate Reader Measurements'!G13-'Raw Plate Reader Measurements'!$J13</f>
        <v>787</v>
      </c>
      <c r="Q16" s="16">
        <f>'Raw Plate Reader Measurements'!H13-'Raw Plate Reader Measurements'!$J13</f>
        <v>1072</v>
      </c>
      <c r="R16" s="16">
        <f>'Raw Plate Reader Measurements'!I13-'Raw Plate Reader Measurements'!$J13</f>
        <v>112</v>
      </c>
      <c r="S16" s="26"/>
      <c r="T16" s="23">
        <f>'Raw Plate Reader Measurements'!M13-'Raw Plate Reader Measurements'!$U13</f>
        <v>0</v>
      </c>
      <c r="U16" s="23">
        <f>'Raw Plate Reader Measurements'!N13-'Raw Plate Reader Measurements'!$U13</f>
        <v>4.0000000000000036E-3</v>
      </c>
      <c r="V16" s="23">
        <f>'Raw Plate Reader Measurements'!O13-'Raw Plate Reader Measurements'!$U13</f>
        <v>0</v>
      </c>
      <c r="W16" s="23">
        <f>'Raw Plate Reader Measurements'!P13-'Raw Plate Reader Measurements'!$U13</f>
        <v>2.0000000000000018E-3</v>
      </c>
      <c r="X16" s="23">
        <f>'Raw Plate Reader Measurements'!Q13-'Raw Plate Reader Measurements'!$U13</f>
        <v>-9.9999999999999395E-4</v>
      </c>
      <c r="Y16" s="23">
        <f>'Raw Plate Reader Measurements'!R13-'Raw Plate Reader Measurements'!$U13</f>
        <v>0</v>
      </c>
      <c r="Z16" s="23">
        <f>'Raw Plate Reader Measurements'!S13-'Raw Plate Reader Measurements'!$U13</f>
        <v>4.0000000000000036E-3</v>
      </c>
      <c r="AA16" s="23">
        <f>'Raw Plate Reader Measurements'!T13-'Raw Plate Reader Measurements'!$U13</f>
        <v>5.0000000000000044E-3</v>
      </c>
    </row>
    <row r="17" spans="1:27" x14ac:dyDescent="0.35">
      <c r="A17" t="s">
        <v>39</v>
      </c>
      <c r="B17" s="15">
        <f t="shared" si="0"/>
        <v>-8303.9959925048406</v>
      </c>
      <c r="C17" s="15">
        <f t="shared" si="0"/>
        <v>29165.254217577978</v>
      </c>
      <c r="D17" s="15">
        <f t="shared" si="0"/>
        <v>-57182.80167196424</v>
      </c>
      <c r="E17" s="15">
        <f t="shared" si="0"/>
        <v>-79461.815310391874</v>
      </c>
      <c r="F17" s="15">
        <f t="shared" si="0"/>
        <v>-10801.946006510363</v>
      </c>
      <c r="G17" s="15" t="e">
        <f t="shared" si="0"/>
        <v>#DIV/0!</v>
      </c>
      <c r="H17" s="15" t="e">
        <f t="shared" si="0"/>
        <v>#DIV/0!</v>
      </c>
      <c r="I17" s="15">
        <f t="shared" si="0"/>
        <v>1282.7310882731056</v>
      </c>
      <c r="K17" s="16">
        <f>'Raw Plate Reader Measurements'!B14-'Raw Plate Reader Measurements'!$J14</f>
        <v>-123</v>
      </c>
      <c r="L17" s="16">
        <f>'Raw Plate Reader Measurements'!C14-'Raw Plate Reader Measurements'!$J14</f>
        <v>432</v>
      </c>
      <c r="M17" s="16">
        <f>'Raw Plate Reader Measurements'!D14-'Raw Plate Reader Measurements'!$J14</f>
        <v>847</v>
      </c>
      <c r="N17" s="16">
        <f>'Raw Plate Reader Measurements'!E14-'Raw Plate Reader Measurements'!$J14</f>
        <v>1177</v>
      </c>
      <c r="O17" s="16">
        <f>'Raw Plate Reader Measurements'!F14-'Raw Plate Reader Measurements'!$J14</f>
        <v>-160</v>
      </c>
      <c r="P17" s="16">
        <f>'Raw Plate Reader Measurements'!G14-'Raw Plate Reader Measurements'!$J14</f>
        <v>877</v>
      </c>
      <c r="Q17" s="16">
        <f>'Raw Plate Reader Measurements'!H14-'Raw Plate Reader Measurements'!$J14</f>
        <v>1468</v>
      </c>
      <c r="R17" s="16">
        <f>'Raw Plate Reader Measurements'!I14-'Raw Plate Reader Measurements'!$J14</f>
        <v>38</v>
      </c>
      <c r="S17" s="26"/>
      <c r="T17" s="23">
        <f>'Raw Plate Reader Measurements'!M14-'Raw Plate Reader Measurements'!$U14</f>
        <v>1.0000000000000009E-3</v>
      </c>
      <c r="U17" s="23">
        <f>'Raw Plate Reader Measurements'!N14-'Raw Plate Reader Measurements'!$U14</f>
        <v>1.0000000000000009E-3</v>
      </c>
      <c r="V17" s="23">
        <f>'Raw Plate Reader Measurements'!O14-'Raw Plate Reader Measurements'!$U14</f>
        <v>-1.0000000000000009E-3</v>
      </c>
      <c r="W17" s="23">
        <f>'Raw Plate Reader Measurements'!P14-'Raw Plate Reader Measurements'!$U14</f>
        <v>-1.0000000000000009E-3</v>
      </c>
      <c r="X17" s="23">
        <f>'Raw Plate Reader Measurements'!Q14-'Raw Plate Reader Measurements'!$U14</f>
        <v>1.0000000000000009E-3</v>
      </c>
      <c r="Y17" s="23">
        <f>'Raw Plate Reader Measurements'!R14-'Raw Plate Reader Measurements'!$U14</f>
        <v>0</v>
      </c>
      <c r="Z17" s="23">
        <f>'Raw Plate Reader Measurements'!S14-'Raw Plate Reader Measurements'!$U14</f>
        <v>0</v>
      </c>
      <c r="AA17" s="23">
        <f>'Raw Plate Reader Measurements'!T14-'Raw Plate Reader Measurements'!$U14</f>
        <v>2.0000000000000018E-3</v>
      </c>
    </row>
    <row r="18" spans="1:27" x14ac:dyDescent="0.35"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35">
      <c r="A19" s="17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35">
      <c r="A20" t="s">
        <v>31</v>
      </c>
      <c r="B20" s="15">
        <f t="shared" ref="B20:I27" si="1">K20/T20*$B$3/$B$2</f>
        <v>136.47308393418416</v>
      </c>
      <c r="C20" s="15">
        <f t="shared" si="1"/>
        <v>9052.7119572579031</v>
      </c>
      <c r="D20" s="15">
        <f t="shared" si="1"/>
        <v>108202.70736342846</v>
      </c>
      <c r="E20" s="15">
        <f t="shared" si="1"/>
        <v>12839.193023338232</v>
      </c>
      <c r="F20" s="15">
        <f t="shared" si="1"/>
        <v>282.63566351780315</v>
      </c>
      <c r="G20" s="15">
        <f t="shared" si="1"/>
        <v>5115.2368796389883</v>
      </c>
      <c r="H20" s="15">
        <f t="shared" si="1"/>
        <v>3557.0470638625952</v>
      </c>
      <c r="I20" s="15">
        <f t="shared" si="1"/>
        <v>4657.4268887867775</v>
      </c>
      <c r="K20" s="16">
        <f>'Raw Plate Reader Measurements'!B17-'Raw Plate Reader Measurements'!$J17</f>
        <v>471</v>
      </c>
      <c r="L20" s="16">
        <f>'Raw Plate Reader Measurements'!C17-'Raw Plate Reader Measurements'!$J17</f>
        <v>29768</v>
      </c>
      <c r="M20" s="16">
        <f>'Raw Plate Reader Measurements'!D17-'Raw Plate Reader Measurements'!$J17</f>
        <v>11219</v>
      </c>
      <c r="N20" s="16">
        <f>'Raw Plate Reader Measurements'!E17-'Raw Plate Reader Measurements'!$J17</f>
        <v>47544</v>
      </c>
      <c r="O20" s="16">
        <f>'Raw Plate Reader Measurements'!F17-'Raw Plate Reader Measurements'!$J17</f>
        <v>988</v>
      </c>
      <c r="P20" s="16">
        <f>'Raw Plate Reader Measurements'!G17-'Raw Plate Reader Measurements'!$J17</f>
        <v>18260</v>
      </c>
      <c r="Q20" s="16">
        <f>'Raw Plate Reader Measurements'!H17-'Raw Plate Reader Measurements'!$J17</f>
        <v>3372</v>
      </c>
      <c r="R20" s="16">
        <f>'Raw Plate Reader Measurements'!I17-'Raw Plate Reader Measurements'!$J17</f>
        <v>15315</v>
      </c>
      <c r="S20" s="26"/>
      <c r="T20" s="23">
        <f>'Raw Plate Reader Measurements'!M17-'Raw Plate Reader Measurements'!$U17</f>
        <v>0.23300000000000001</v>
      </c>
      <c r="U20" s="23">
        <f>'Raw Plate Reader Measurements'!N17-'Raw Plate Reader Measurements'!$U17</f>
        <v>0.222</v>
      </c>
      <c r="V20" s="23">
        <f>'Raw Plate Reader Measurements'!O17-'Raw Plate Reader Measurements'!$U17</f>
        <v>6.9999999999999993E-3</v>
      </c>
      <c r="W20" s="23">
        <f>'Raw Plate Reader Measurements'!P17-'Raw Plate Reader Measurements'!$U17</f>
        <v>0.24999999999999997</v>
      </c>
      <c r="X20" s="23">
        <f>'Raw Plate Reader Measurements'!Q17-'Raw Plate Reader Measurements'!$U17</f>
        <v>0.23600000000000002</v>
      </c>
      <c r="Y20" s="23">
        <f>'Raw Plate Reader Measurements'!R17-'Raw Plate Reader Measurements'!$U17</f>
        <v>0.24100000000000002</v>
      </c>
      <c r="Z20" s="23">
        <f>'Raw Plate Reader Measurements'!S17-'Raw Plate Reader Measurements'!$U17</f>
        <v>6.4000000000000001E-2</v>
      </c>
      <c r="AA20" s="23">
        <f>'Raw Plate Reader Measurements'!T17-'Raw Plate Reader Measurements'!$U17</f>
        <v>0.222</v>
      </c>
    </row>
    <row r="21" spans="1:27" x14ac:dyDescent="0.35">
      <c r="A21" t="s">
        <v>34</v>
      </c>
      <c r="B21" s="15">
        <f t="shared" si="1"/>
        <v>182.15046207056704</v>
      </c>
      <c r="C21" s="15">
        <f t="shared" si="1"/>
        <v>9045.3795552202027</v>
      </c>
      <c r="D21" s="15">
        <f t="shared" si="1"/>
        <v>121488.13649197137</v>
      </c>
      <c r="E21" s="15">
        <f t="shared" si="1"/>
        <v>12933.282842784693</v>
      </c>
      <c r="F21" s="15">
        <f t="shared" si="1"/>
        <v>214.30209271214821</v>
      </c>
      <c r="G21" s="15">
        <f t="shared" si="1"/>
        <v>5149.5483979312367</v>
      </c>
      <c r="H21" s="15">
        <f t="shared" si="1"/>
        <v>2980.319523173061</v>
      </c>
      <c r="I21" s="15">
        <f t="shared" si="1"/>
        <v>4601.0938793283958</v>
      </c>
      <c r="K21" s="16">
        <f>'Raw Plate Reader Measurements'!B18-'Raw Plate Reader Measurements'!$J18</f>
        <v>688</v>
      </c>
      <c r="L21" s="16">
        <f>'Raw Plate Reader Measurements'!C18-'Raw Plate Reader Measurements'!$J18</f>
        <v>28940</v>
      </c>
      <c r="M21" s="16">
        <f>'Raw Plate Reader Measurements'!D18-'Raw Plate Reader Measurements'!$J18</f>
        <v>10797</v>
      </c>
      <c r="N21" s="16">
        <f>'Raw Plate Reader Measurements'!E18-'Raw Plate Reader Measurements'!$J18</f>
        <v>46743</v>
      </c>
      <c r="O21" s="16">
        <f>'Raw Plate Reader Measurements'!F18-'Raw Plate Reader Measurements'!$J18</f>
        <v>765</v>
      </c>
      <c r="P21" s="16">
        <f>'Raw Plate Reader Measurements'!G18-'Raw Plate Reader Measurements'!$J18</f>
        <v>17696</v>
      </c>
      <c r="Q21" s="16">
        <f>'Raw Plate Reader Measurements'!H18-'Raw Plate Reader Measurements'!$J18</f>
        <v>3046</v>
      </c>
      <c r="R21" s="16">
        <f>'Raw Plate Reader Measurements'!I18-'Raw Plate Reader Measurements'!$J18</f>
        <v>14789</v>
      </c>
      <c r="S21" s="26"/>
      <c r="T21" s="23">
        <f>'Raw Plate Reader Measurements'!M18-'Raw Plate Reader Measurements'!$U18</f>
        <v>0.255</v>
      </c>
      <c r="U21" s="23">
        <f>'Raw Plate Reader Measurements'!N18-'Raw Plate Reader Measurements'!$U18</f>
        <v>0.216</v>
      </c>
      <c r="V21" s="23">
        <f>'Raw Plate Reader Measurements'!O18-'Raw Plate Reader Measurements'!$U18</f>
        <v>5.9999999999999984E-3</v>
      </c>
      <c r="W21" s="23">
        <f>'Raw Plate Reader Measurements'!P18-'Raw Plate Reader Measurements'!$U18</f>
        <v>0.24399999999999997</v>
      </c>
      <c r="X21" s="23">
        <f>'Raw Plate Reader Measurements'!Q18-'Raw Plate Reader Measurements'!$U18</f>
        <v>0.24099999999999996</v>
      </c>
      <c r="Y21" s="23">
        <f>'Raw Plate Reader Measurements'!R18-'Raw Plate Reader Measurements'!$U18</f>
        <v>0.23200000000000001</v>
      </c>
      <c r="Z21" s="23">
        <f>'Raw Plate Reader Measurements'!S18-'Raw Plate Reader Measurements'!$U18</f>
        <v>6.9000000000000006E-2</v>
      </c>
      <c r="AA21" s="23">
        <f>'Raw Plate Reader Measurements'!T18-'Raw Plate Reader Measurements'!$U18</f>
        <v>0.217</v>
      </c>
    </row>
    <row r="22" spans="1:27" x14ac:dyDescent="0.35">
      <c r="A22" t="s">
        <v>33</v>
      </c>
      <c r="B22" s="15">
        <f t="shared" si="1"/>
        <v>238.18290944355374</v>
      </c>
      <c r="C22" s="15">
        <f t="shared" si="1"/>
        <v>8810.4872385878898</v>
      </c>
      <c r="D22" s="15">
        <f t="shared" si="1"/>
        <v>93084.269440824442</v>
      </c>
      <c r="E22" s="15">
        <f t="shared" si="1"/>
        <v>12548.295773480873</v>
      </c>
      <c r="F22" s="15">
        <f t="shared" si="1"/>
        <v>326.5766910202417</v>
      </c>
      <c r="G22" s="15">
        <f t="shared" si="1"/>
        <v>5233.9386011070992</v>
      </c>
      <c r="H22" s="15">
        <f t="shared" si="1"/>
        <v>3233.3132613718062</v>
      </c>
      <c r="I22" s="15">
        <f t="shared" si="1"/>
        <v>4498.9518054832743</v>
      </c>
      <c r="K22" s="16">
        <f>'Raw Plate Reader Measurements'!B19-'Raw Plate Reader Measurements'!$J19</f>
        <v>882</v>
      </c>
      <c r="L22" s="16">
        <f>'Raw Plate Reader Measurements'!C19-'Raw Plate Reader Measurements'!$J19</f>
        <v>29363</v>
      </c>
      <c r="M22" s="16">
        <f>'Raw Plate Reader Measurements'!D19-'Raw Plate Reader Measurements'!$J19</f>
        <v>12409</v>
      </c>
      <c r="N22" s="16">
        <f>'Raw Plate Reader Measurements'!E19-'Raw Plate Reader Measurements'!$J19</f>
        <v>47582</v>
      </c>
      <c r="O22" s="16">
        <f>'Raw Plate Reader Measurements'!F19-'Raw Plate Reader Measurements'!$J19</f>
        <v>1219</v>
      </c>
      <c r="P22" s="16">
        <f>'Raw Plate Reader Measurements'!G19-'Raw Plate Reader Measurements'!$J19</f>
        <v>17986</v>
      </c>
      <c r="Q22" s="16">
        <f>'Raw Plate Reader Measurements'!H19-'Raw Plate Reader Measurements'!$J19</f>
        <v>3113</v>
      </c>
      <c r="R22" s="16">
        <f>'Raw Plate Reader Measurements'!I19-'Raw Plate Reader Measurements'!$J19</f>
        <v>15327</v>
      </c>
      <c r="S22" s="26"/>
      <c r="T22" s="23">
        <f>'Raw Plate Reader Measurements'!M19-'Raw Plate Reader Measurements'!$U19</f>
        <v>0.24999999999999997</v>
      </c>
      <c r="U22" s="23">
        <f>'Raw Plate Reader Measurements'!N19-'Raw Plate Reader Measurements'!$U19</f>
        <v>0.22500000000000001</v>
      </c>
      <c r="V22" s="23">
        <f>'Raw Plate Reader Measurements'!O19-'Raw Plate Reader Measurements'!$U19</f>
        <v>9.0000000000000011E-3</v>
      </c>
      <c r="W22" s="23">
        <f>'Raw Plate Reader Measurements'!P19-'Raw Plate Reader Measurements'!$U19</f>
        <v>0.25600000000000001</v>
      </c>
      <c r="X22" s="23">
        <f>'Raw Plate Reader Measurements'!Q19-'Raw Plate Reader Measurements'!$U19</f>
        <v>0.252</v>
      </c>
      <c r="Y22" s="23">
        <f>'Raw Plate Reader Measurements'!R19-'Raw Plate Reader Measurements'!$U19</f>
        <v>0.23200000000000001</v>
      </c>
      <c r="Z22" s="23">
        <f>'Raw Plate Reader Measurements'!S19-'Raw Plate Reader Measurements'!$U19</f>
        <v>6.5000000000000002E-2</v>
      </c>
      <c r="AA22" s="23">
        <f>'Raw Plate Reader Measurements'!T19-'Raw Plate Reader Measurements'!$U19</f>
        <v>0.23</v>
      </c>
    </row>
    <row r="23" spans="1:27" x14ac:dyDescent="0.35">
      <c r="A23" t="s">
        <v>32</v>
      </c>
      <c r="B23" s="15">
        <f t="shared" si="1"/>
        <v>142.52567647478966</v>
      </c>
      <c r="C23" s="15">
        <f t="shared" si="1"/>
        <v>8720.5732824420174</v>
      </c>
      <c r="D23" s="15">
        <f t="shared" si="1"/>
        <v>1835.8464289091621</v>
      </c>
      <c r="E23" s="15">
        <f t="shared" si="1"/>
        <v>12872.490124583393</v>
      </c>
      <c r="F23" s="15">
        <f t="shared" si="1"/>
        <v>291.18050591736551</v>
      </c>
      <c r="G23" s="15">
        <f t="shared" si="1"/>
        <v>5091.6865150345893</v>
      </c>
      <c r="H23" s="15">
        <f t="shared" si="1"/>
        <v>3202.0054233584315</v>
      </c>
      <c r="I23" s="15">
        <f t="shared" si="1"/>
        <v>4699.630136147216</v>
      </c>
      <c r="K23" s="16">
        <f>'Raw Plate Reader Measurements'!B20-'Raw Plate Reader Measurements'!$J20</f>
        <v>513</v>
      </c>
      <c r="L23" s="16">
        <f>'Raw Plate Reader Measurements'!C20-'Raw Plate Reader Measurements'!$J20</f>
        <v>28805</v>
      </c>
      <c r="M23" s="16">
        <f>'Raw Plate Reader Measurements'!D20-'Raw Plate Reader Measurements'!$J20</f>
        <v>12128</v>
      </c>
      <c r="N23" s="16">
        <f>'Raw Plate Reader Measurements'!E20-'Raw Plate Reader Measurements'!$J20</f>
        <v>50146</v>
      </c>
      <c r="O23" s="16">
        <f>'Raw Plate Reader Measurements'!F20-'Raw Plate Reader Measurements'!$J20</f>
        <v>1061</v>
      </c>
      <c r="P23" s="16">
        <f>'Raw Plate Reader Measurements'!G20-'Raw Plate Reader Measurements'!$J20</f>
        <v>17648</v>
      </c>
      <c r="Q23" s="16">
        <f>'Raw Plate Reader Measurements'!H20-'Raw Plate Reader Measurements'!$J20</f>
        <v>2988</v>
      </c>
      <c r="R23" s="16">
        <f>'Raw Plate Reader Measurements'!I20-'Raw Plate Reader Measurements'!$J20</f>
        <v>15593</v>
      </c>
      <c r="S23" s="26"/>
      <c r="T23" s="23">
        <f>'Raw Plate Reader Measurements'!M20-'Raw Plate Reader Measurements'!$U20</f>
        <v>0.24299999999999999</v>
      </c>
      <c r="U23" s="23">
        <f>'Raw Plate Reader Measurements'!N20-'Raw Plate Reader Measurements'!$U20</f>
        <v>0.22300000000000003</v>
      </c>
      <c r="V23" s="23">
        <f>'Raw Plate Reader Measurements'!O20-'Raw Plate Reader Measurements'!$U20</f>
        <v>0.44600000000000001</v>
      </c>
      <c r="W23" s="23">
        <f>'Raw Plate Reader Measurements'!P20-'Raw Plate Reader Measurements'!$U20</f>
        <v>0.26300000000000001</v>
      </c>
      <c r="X23" s="23">
        <f>'Raw Plate Reader Measurements'!Q20-'Raw Plate Reader Measurements'!$U20</f>
        <v>0.246</v>
      </c>
      <c r="Y23" s="23">
        <f>'Raw Plate Reader Measurements'!R20-'Raw Plate Reader Measurements'!$U20</f>
        <v>0.23400000000000004</v>
      </c>
      <c r="Z23" s="23">
        <f>'Raw Plate Reader Measurements'!S20-'Raw Plate Reader Measurements'!$U20</f>
        <v>6.3E-2</v>
      </c>
      <c r="AA23" s="23">
        <f>'Raw Plate Reader Measurements'!T20-'Raw Plate Reader Measurements'!$U20</f>
        <v>0.22400000000000003</v>
      </c>
    </row>
    <row r="24" spans="1:27" x14ac:dyDescent="0.35">
      <c r="A24" t="s">
        <v>36</v>
      </c>
      <c r="B24" s="15">
        <f t="shared" si="1"/>
        <v>77.96383623945772</v>
      </c>
      <c r="C24" s="15">
        <f t="shared" si="1"/>
        <v>7820.8477272476675</v>
      </c>
      <c r="D24" s="15">
        <f t="shared" si="1"/>
        <v>91501.484296814859</v>
      </c>
      <c r="E24" s="15">
        <f t="shared" si="1"/>
        <v>11933.07083504298</v>
      </c>
      <c r="F24" s="15">
        <f t="shared" si="1"/>
        <v>239.62063324301178</v>
      </c>
      <c r="G24" s="15">
        <f t="shared" si="1"/>
        <v>39761.935972323248</v>
      </c>
      <c r="H24" s="15">
        <f t="shared" si="1"/>
        <v>96159.823512122457</v>
      </c>
      <c r="I24" s="15">
        <f t="shared" si="1"/>
        <v>5000.910696324614</v>
      </c>
      <c r="K24" s="16">
        <f>'Raw Plate Reader Measurements'!B21-'Raw Plate Reader Measurements'!$J21</f>
        <v>276</v>
      </c>
      <c r="L24" s="16">
        <f>'Raw Plate Reader Measurements'!C21-'Raw Plate Reader Measurements'!$J21</f>
        <v>34058</v>
      </c>
      <c r="M24" s="16">
        <f>'Raw Plate Reader Measurements'!D21-'Raw Plate Reader Measurements'!$J21</f>
        <v>8132</v>
      </c>
      <c r="N24" s="16">
        <f>'Raw Plate Reader Measurements'!E21-'Raw Plate Reader Measurements'!$J21</f>
        <v>40300</v>
      </c>
      <c r="O24" s="16">
        <f>'Raw Plate Reader Measurements'!F21-'Raw Plate Reader Measurements'!$J21</f>
        <v>756</v>
      </c>
      <c r="P24" s="16">
        <f>'Raw Plate Reader Measurements'!G21-'Raw Plate Reader Measurements'!$J21</f>
        <v>58307</v>
      </c>
      <c r="Q24" s="16">
        <f>'Raw Plate Reader Measurements'!H21-'Raw Plate Reader Measurements'!$J21</f>
        <v>4273</v>
      </c>
      <c r="R24" s="16">
        <f>'Raw Plate Reader Measurements'!I21-'Raw Plate Reader Measurements'!$J21</f>
        <v>18963</v>
      </c>
      <c r="S24" s="26"/>
      <c r="T24" s="23">
        <f>'Raw Plate Reader Measurements'!M21-'Raw Plate Reader Measurements'!$U21</f>
        <v>0.23899999999999999</v>
      </c>
      <c r="U24" s="23">
        <f>'Raw Plate Reader Measurements'!N21-'Raw Plate Reader Measurements'!$U21</f>
        <v>0.29400000000000004</v>
      </c>
      <c r="V24" s="23">
        <f>'Raw Plate Reader Measurements'!O21-'Raw Plate Reader Measurements'!$U21</f>
        <v>6.0000000000000053E-3</v>
      </c>
      <c r="W24" s="23">
        <f>'Raw Plate Reader Measurements'!P21-'Raw Plate Reader Measurements'!$U21</f>
        <v>0.22800000000000004</v>
      </c>
      <c r="X24" s="23">
        <f>'Raw Plate Reader Measurements'!Q21-'Raw Plate Reader Measurements'!$U21</f>
        <v>0.21300000000000002</v>
      </c>
      <c r="Y24" s="23">
        <f>'Raw Plate Reader Measurements'!R21-'Raw Plate Reader Measurements'!$U21</f>
        <v>9.8999999999999991E-2</v>
      </c>
      <c r="Z24" s="23">
        <f>'Raw Plate Reader Measurements'!S21-'Raw Plate Reader Measurements'!$U21</f>
        <v>3.0000000000000027E-3</v>
      </c>
      <c r="AA24" s="23">
        <f>'Raw Plate Reader Measurements'!T21-'Raw Plate Reader Measurements'!$U21</f>
        <v>0.25600000000000001</v>
      </c>
    </row>
    <row r="25" spans="1:27" x14ac:dyDescent="0.35">
      <c r="A25" t="s">
        <v>37</v>
      </c>
      <c r="B25" s="15">
        <f t="shared" si="1"/>
        <v>201.13582034944108</v>
      </c>
      <c r="C25" s="15">
        <f t="shared" si="1"/>
        <v>8098.5044270611324</v>
      </c>
      <c r="D25" s="15">
        <f t="shared" si="1"/>
        <v>154771.63262453128</v>
      </c>
      <c r="E25" s="15">
        <f t="shared" si="1"/>
        <v>12537.183184226464</v>
      </c>
      <c r="F25" s="15">
        <f t="shared" si="1"/>
        <v>364.94782203599311</v>
      </c>
      <c r="G25" s="15">
        <f t="shared" si="1"/>
        <v>41096.810943712509</v>
      </c>
      <c r="H25" s="15">
        <f t="shared" si="1"/>
        <v>340666.37218032056</v>
      </c>
      <c r="I25" s="15">
        <f t="shared" si="1"/>
        <v>5136.0145558236691</v>
      </c>
      <c r="K25" s="16">
        <f>'Raw Plate Reader Measurements'!B22-'Raw Plate Reader Measurements'!$J22</f>
        <v>718</v>
      </c>
      <c r="L25" s="16">
        <f>'Raw Plate Reader Measurements'!C22-'Raw Plate Reader Measurements'!$J22</f>
        <v>35627</v>
      </c>
      <c r="M25" s="16">
        <f>'Raw Plate Reader Measurements'!D22-'Raw Plate Reader Measurements'!$J22</f>
        <v>9170</v>
      </c>
      <c r="N25" s="16">
        <f>'Raw Plate Reader Measurements'!E22-'Raw Plate Reader Measurements'!$J22</f>
        <v>43083</v>
      </c>
      <c r="O25" s="16">
        <f>'Raw Plate Reader Measurements'!F22-'Raw Plate Reader Measurements'!$J22</f>
        <v>1146</v>
      </c>
      <c r="P25" s="16">
        <f>'Raw Plate Reader Measurements'!G22-'Raw Plate Reader Measurements'!$J22</f>
        <v>59047</v>
      </c>
      <c r="Q25" s="16">
        <f>'Raw Plate Reader Measurements'!H22-'Raw Plate Reader Measurements'!$J22</f>
        <v>5046</v>
      </c>
      <c r="R25" s="16">
        <f>'Raw Plate Reader Measurements'!I22-'Raw Plate Reader Measurements'!$J22</f>
        <v>19171</v>
      </c>
      <c r="S25" s="26"/>
      <c r="T25" s="23">
        <f>'Raw Plate Reader Measurements'!M22-'Raw Plate Reader Measurements'!$U22</f>
        <v>0.24099999999999999</v>
      </c>
      <c r="U25" s="23">
        <f>'Raw Plate Reader Measurements'!N22-'Raw Plate Reader Measurements'!$U22</f>
        <v>0.29700000000000004</v>
      </c>
      <c r="V25" s="23">
        <f>'Raw Plate Reader Measurements'!O22-'Raw Plate Reader Measurements'!$U22</f>
        <v>4.0000000000000036E-3</v>
      </c>
      <c r="W25" s="23">
        <f>'Raw Plate Reader Measurements'!P22-'Raw Plate Reader Measurements'!$U22</f>
        <v>0.23200000000000004</v>
      </c>
      <c r="X25" s="23">
        <f>'Raw Plate Reader Measurements'!Q22-'Raw Plate Reader Measurements'!$U22</f>
        <v>0.21200000000000002</v>
      </c>
      <c r="Y25" s="23">
        <f>'Raw Plate Reader Measurements'!R22-'Raw Plate Reader Measurements'!$U22</f>
        <v>9.6999999999999989E-2</v>
      </c>
      <c r="Z25" s="23">
        <f>'Raw Plate Reader Measurements'!S22-'Raw Plate Reader Measurements'!$U22</f>
        <v>1.0000000000000009E-3</v>
      </c>
      <c r="AA25" s="23">
        <f>'Raw Plate Reader Measurements'!T22-'Raw Plate Reader Measurements'!$U22</f>
        <v>0.252</v>
      </c>
    </row>
    <row r="26" spans="1:27" x14ac:dyDescent="0.35">
      <c r="A26" t="s">
        <v>38</v>
      </c>
      <c r="B26" s="15">
        <f t="shared" si="1"/>
        <v>103.37799889043129</v>
      </c>
      <c r="C26" s="15">
        <f t="shared" si="1"/>
        <v>8264.8106114497623</v>
      </c>
      <c r="D26" s="15">
        <f t="shared" si="1"/>
        <v>118402.83066386171</v>
      </c>
      <c r="E26" s="15">
        <f t="shared" si="1"/>
        <v>12333.645997992606</v>
      </c>
      <c r="F26" s="15">
        <f t="shared" si="1"/>
        <v>227.65729228837264</v>
      </c>
      <c r="G26" s="15">
        <f t="shared" si="1"/>
        <v>40679.522428854441</v>
      </c>
      <c r="H26" s="15">
        <f t="shared" si="1"/>
        <v>49902.740144659911</v>
      </c>
      <c r="I26" s="15">
        <f t="shared" si="1"/>
        <v>4919.7859297026243</v>
      </c>
      <c r="K26" s="16">
        <f>'Raw Plate Reader Measurements'!B23-'Raw Plate Reader Measurements'!$J23</f>
        <v>343</v>
      </c>
      <c r="L26" s="16">
        <f>'Raw Plate Reader Measurements'!C23-'Raw Plate Reader Measurements'!$J23</f>
        <v>35012</v>
      </c>
      <c r="M26" s="16">
        <f>'Raw Plate Reader Measurements'!D23-'Raw Plate Reader Measurements'!$J23</f>
        <v>8769</v>
      </c>
      <c r="N26" s="16">
        <f>'Raw Plate Reader Measurements'!E23-'Raw Plate Reader Measurements'!$J23</f>
        <v>43297</v>
      </c>
      <c r="O26" s="16">
        <f>'Raw Plate Reader Measurements'!F23-'Raw Plate Reader Measurements'!$J23</f>
        <v>725</v>
      </c>
      <c r="P26" s="16">
        <f>'Raw Plate Reader Measurements'!G23-'Raw Plate Reader Measurements'!$J23</f>
        <v>59050</v>
      </c>
      <c r="Q26" s="16">
        <f>'Raw Plate Reader Measurements'!H23-'Raw Plate Reader Measurements'!$J23</f>
        <v>4435</v>
      </c>
      <c r="R26" s="16">
        <f>'Raw Plate Reader Measurements'!I23-'Raw Plate Reader Measurements'!$J23</f>
        <v>18874</v>
      </c>
      <c r="S26" s="26"/>
      <c r="T26" s="23">
        <f>'Raw Plate Reader Measurements'!M23-'Raw Plate Reader Measurements'!$U23</f>
        <v>0.22400000000000003</v>
      </c>
      <c r="U26" s="23">
        <f>'Raw Plate Reader Measurements'!N23-'Raw Plate Reader Measurements'!$U23</f>
        <v>0.28600000000000003</v>
      </c>
      <c r="V26" s="23">
        <f>'Raw Plate Reader Measurements'!O23-'Raw Plate Reader Measurements'!$U23</f>
        <v>5.0000000000000044E-3</v>
      </c>
      <c r="W26" s="23">
        <f>'Raw Plate Reader Measurements'!P23-'Raw Plate Reader Measurements'!$U23</f>
        <v>0.23699999999999999</v>
      </c>
      <c r="X26" s="23">
        <f>'Raw Plate Reader Measurements'!Q23-'Raw Plate Reader Measurements'!$U23</f>
        <v>0.21500000000000002</v>
      </c>
      <c r="Y26" s="23">
        <f>'Raw Plate Reader Measurements'!R23-'Raw Plate Reader Measurements'!$U23</f>
        <v>9.799999999999999E-2</v>
      </c>
      <c r="Z26" s="23">
        <f>'Raw Plate Reader Measurements'!S23-'Raw Plate Reader Measurements'!$U23</f>
        <v>5.9999999999999984E-3</v>
      </c>
      <c r="AA26" s="23">
        <f>'Raw Plate Reader Measurements'!T23-'Raw Plate Reader Measurements'!$U23</f>
        <v>0.25900000000000001</v>
      </c>
    </row>
    <row r="27" spans="1:27" x14ac:dyDescent="0.35">
      <c r="A27" t="s">
        <v>39</v>
      </c>
      <c r="B27" s="15">
        <f t="shared" si="1"/>
        <v>131.2896097067883</v>
      </c>
      <c r="C27" s="15">
        <f t="shared" si="1"/>
        <v>8394.244209784325</v>
      </c>
      <c r="D27" s="15">
        <f t="shared" si="1"/>
        <v>120212.15661995219</v>
      </c>
      <c r="E27" s="15">
        <f t="shared" si="1"/>
        <v>12054.268724052341</v>
      </c>
      <c r="F27" s="15">
        <f t="shared" si="1"/>
        <v>366.36187286989014</v>
      </c>
      <c r="G27" s="15">
        <f t="shared" si="1"/>
        <v>37693.857981612455</v>
      </c>
      <c r="H27" s="15">
        <f t="shared" si="1"/>
        <v>70313.917286128402</v>
      </c>
      <c r="I27" s="15">
        <f t="shared" si="1"/>
        <v>5127.574512966361</v>
      </c>
      <c r="K27" s="16">
        <f>'Raw Plate Reader Measurements'!B24-'Raw Plate Reader Measurements'!$J24</f>
        <v>457</v>
      </c>
      <c r="L27" s="16">
        <f>'Raw Plate Reader Measurements'!C24-'Raw Plate Reader Measurements'!$J24</f>
        <v>36182</v>
      </c>
      <c r="M27" s="16">
        <f>'Raw Plate Reader Measurements'!D24-'Raw Plate Reader Measurements'!$J24</f>
        <v>8903</v>
      </c>
      <c r="N27" s="16">
        <f>'Raw Plate Reader Measurements'!E24-'Raw Plate Reader Measurements'!$J24</f>
        <v>43209</v>
      </c>
      <c r="O27" s="16">
        <f>'Raw Plate Reader Measurements'!F24-'Raw Plate Reader Measurements'!$J24</f>
        <v>1183</v>
      </c>
      <c r="P27" s="16">
        <f>'Raw Plate Reader Measurements'!G24-'Raw Plate Reader Measurements'!$J24</f>
        <v>58066</v>
      </c>
      <c r="Q27" s="16">
        <f>'Raw Plate Reader Measurements'!H24-'Raw Plate Reader Measurements'!$J24</f>
        <v>4166</v>
      </c>
      <c r="R27" s="16">
        <f>'Raw Plate Reader Measurements'!I24-'Raw Plate Reader Measurements'!$J24</f>
        <v>19899</v>
      </c>
      <c r="S27" s="26"/>
      <c r="T27" s="23">
        <f>'Raw Plate Reader Measurements'!M24-'Raw Plate Reader Measurements'!$U24</f>
        <v>0.23500000000000004</v>
      </c>
      <c r="U27" s="23">
        <f>'Raw Plate Reader Measurements'!N24-'Raw Plate Reader Measurements'!$U24</f>
        <v>0.29100000000000004</v>
      </c>
      <c r="V27" s="23">
        <f>'Raw Plate Reader Measurements'!O24-'Raw Plate Reader Measurements'!$U24</f>
        <v>5.0000000000000044E-3</v>
      </c>
      <c r="W27" s="23">
        <f>'Raw Plate Reader Measurements'!P24-'Raw Plate Reader Measurements'!$U24</f>
        <v>0.24199999999999999</v>
      </c>
      <c r="X27" s="23">
        <f>'Raw Plate Reader Measurements'!Q24-'Raw Plate Reader Measurements'!$U24</f>
        <v>0.21800000000000003</v>
      </c>
      <c r="Y27" s="23">
        <f>'Raw Plate Reader Measurements'!R24-'Raw Plate Reader Measurements'!$U24</f>
        <v>0.104</v>
      </c>
      <c r="Z27" s="23">
        <f>'Raw Plate Reader Measurements'!S24-'Raw Plate Reader Measurements'!$U24</f>
        <v>4.0000000000000036E-3</v>
      </c>
      <c r="AA27" s="23">
        <f>'Raw Plate Reader Measurements'!T24-'Raw Plate Reader Measurements'!$U24</f>
        <v>0.26200000000000001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Christina</cp:lastModifiedBy>
  <dcterms:created xsi:type="dcterms:W3CDTF">2016-05-08T16:01:08Z</dcterms:created>
  <dcterms:modified xsi:type="dcterms:W3CDTF">2018-06-05T17:04:47Z</dcterms:modified>
</cp:coreProperties>
</file>